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Z:\Highways\MUN\LCL\Private\ProgramDocuments\BikePed\Info for Sommer 2025\"/>
    </mc:Choice>
  </mc:AlternateContent>
  <xr:revisionPtr revIDLastSave="0" documentId="8_{3BF25D1D-D7FA-41D4-BD58-CDC34BBC3820}" xr6:coauthVersionLast="47" xr6:coauthVersionMax="47" xr10:uidLastSave="{00000000-0000-0000-0000-000000000000}"/>
  <bookViews>
    <workbookView xWindow="-108" yWindow="-108" windowWidth="23256" windowHeight="12456" activeTab="3" xr2:uid="{7136A316-45F5-48C0-ADBE-1DB628E2D6D3}"/>
  </bookViews>
  <sheets>
    <sheet name="Large Scale" sheetId="1" r:id="rId1"/>
    <sheet name="Additional Funds" sheetId="2" r:id="rId2"/>
    <sheet name="Scoping" sheetId="3" r:id="rId3"/>
    <sheet name="Small Scale"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4" l="1"/>
  <c r="E17" i="3"/>
  <c r="F10" i="2"/>
  <c r="G19" i="1"/>
  <c r="E15" i="4"/>
  <c r="E14" i="4"/>
  <c r="E13" i="4"/>
  <c r="E12" i="4"/>
  <c r="E11" i="4"/>
  <c r="E10" i="4"/>
  <c r="E9" i="4"/>
  <c r="E8" i="4"/>
  <c r="E7" i="4"/>
  <c r="E6" i="4"/>
  <c r="E5" i="4"/>
  <c r="E4" i="4"/>
  <c r="F15" i="4" l="1"/>
  <c r="G15" i="4" s="1"/>
  <c r="F14" i="4"/>
  <c r="G14" i="4" s="1"/>
  <c r="F13" i="4"/>
  <c r="G13" i="4" s="1"/>
  <c r="F12" i="4"/>
  <c r="G12" i="4" s="1"/>
  <c r="F11" i="4"/>
  <c r="G11" i="4" s="1"/>
  <c r="F10" i="4"/>
  <c r="G10" i="4" s="1"/>
  <c r="F9" i="4"/>
  <c r="G9" i="4" s="1"/>
  <c r="F8" i="4"/>
  <c r="G8" i="4" s="1"/>
  <c r="F7" i="4"/>
  <c r="G7" i="4" s="1"/>
  <c r="F6" i="4"/>
  <c r="G6" i="4" s="1"/>
  <c r="F5" i="4"/>
  <c r="G5" i="4" s="1"/>
  <c r="F4" i="4"/>
  <c r="G4" i="4" s="1"/>
  <c r="F15" i="3" l="1"/>
  <c r="G15" i="3" s="1"/>
  <c r="F14" i="3"/>
  <c r="G14" i="3" s="1"/>
  <c r="F13" i="3"/>
  <c r="G13" i="3" s="1"/>
  <c r="F12" i="3"/>
  <c r="G12" i="3" s="1"/>
  <c r="F11" i="3"/>
  <c r="G11" i="3" s="1"/>
  <c r="F10" i="3"/>
  <c r="G10" i="3" s="1"/>
  <c r="F9" i="3"/>
  <c r="G9" i="3" s="1"/>
  <c r="F8" i="3"/>
  <c r="G8" i="3" s="1"/>
  <c r="F7" i="3"/>
  <c r="G7" i="3" s="1"/>
  <c r="F6" i="3"/>
  <c r="G6" i="3" s="1"/>
  <c r="F5" i="3"/>
  <c r="G5" i="3" s="1"/>
  <c r="F4" i="3"/>
  <c r="G4" i="3" s="1"/>
  <c r="F8" i="2" l="1"/>
  <c r="F7" i="2"/>
  <c r="F6" i="2"/>
  <c r="F5" i="2"/>
  <c r="F4" i="2"/>
  <c r="H8" i="2" l="1"/>
  <c r="I8" i="2" s="1"/>
  <c r="H7" i="2"/>
  <c r="I7" i="2" s="1"/>
  <c r="H6" i="2"/>
  <c r="I6" i="2" s="1"/>
  <c r="H5" i="2"/>
  <c r="I5" i="2" s="1"/>
  <c r="H4" i="2"/>
  <c r="I4" i="2" s="1"/>
  <c r="H5" i="1" l="1"/>
  <c r="I5" i="1" s="1"/>
  <c r="H6" i="1"/>
  <c r="I6" i="1"/>
  <c r="H7" i="1"/>
  <c r="I7" i="1"/>
  <c r="H8" i="1"/>
  <c r="I8" i="1"/>
  <c r="H9" i="1"/>
  <c r="I9" i="1"/>
  <c r="H10" i="1"/>
  <c r="I10" i="1"/>
  <c r="H11" i="1"/>
  <c r="I11" i="1"/>
  <c r="H12" i="1"/>
  <c r="I12" i="1"/>
  <c r="H13" i="1"/>
  <c r="I13" i="1"/>
  <c r="H14" i="1"/>
  <c r="I14" i="1"/>
  <c r="H15" i="1"/>
  <c r="I15" i="1" s="1"/>
  <c r="H16" i="1"/>
  <c r="I16" i="1"/>
  <c r="H17" i="1"/>
  <c r="I17" i="1" s="1"/>
  <c r="H4" i="1"/>
  <c r="I4" i="1" s="1"/>
</calcChain>
</file>

<file path=xl/sharedStrings.xml><?xml version="1.0" encoding="utf-8"?>
<sst xmlns="http://schemas.openxmlformats.org/spreadsheetml/2006/main" count="317" uniqueCount="228">
  <si>
    <t>Municipality</t>
  </si>
  <si>
    <t>Project Title</t>
  </si>
  <si>
    <t>VHCD Designation (Yes/No)</t>
  </si>
  <si>
    <t>Scoped (Yes/No)</t>
  </si>
  <si>
    <t>Total Project Cost</t>
  </si>
  <si>
    <t>Total Requested</t>
  </si>
  <si>
    <t>Burlington</t>
  </si>
  <si>
    <t>Intervale Road Shared Use Path and Trails</t>
  </si>
  <si>
    <t>Yes</t>
  </si>
  <si>
    <t>Yes - Feasibility Study</t>
  </si>
  <si>
    <t>Generaly the need is weak based on current saftey issues or problems. Budget has good supporting documentation, but all figures including PE, CE, admin costs were rounded and inflated.</t>
  </si>
  <si>
    <t>Hartland</t>
  </si>
  <si>
    <t>Hartland Three Corners Intersection Pedestrian Path</t>
  </si>
  <si>
    <t>Town is very commited, already advanced design to final plans, ROW easements obtained, other funding in place.</t>
  </si>
  <si>
    <t>Jericho</t>
  </si>
  <si>
    <t>Route 15 Multi-Use Path</t>
  </si>
  <si>
    <t>No</t>
  </si>
  <si>
    <t xml:space="preserve">Current saftey issues not highlighted. Overall scope seems okay, neeed to justify the cost and overall user benfits better. </t>
  </si>
  <si>
    <t>Middlebury</t>
  </si>
  <si>
    <t>Middlebury Exchange Street Sidewalk Extension</t>
  </si>
  <si>
    <t>Economic drivers are very evident. Saftey issues and need are not as well defined. Estimate was based on a process for review - not budget development exclusively.</t>
  </si>
  <si>
    <t>Moretown</t>
  </si>
  <si>
    <t>West Side Sidewalk</t>
  </si>
  <si>
    <t>Newport City</t>
  </si>
  <si>
    <t>City of Newport - Main Street Intersection and Sidewalk Imp</t>
  </si>
  <si>
    <t xml:space="preserve">This project does not justify a need for bike or ped improvements. </t>
  </si>
  <si>
    <t>Richmond</t>
  </si>
  <si>
    <t>Richmond Route 2 Pedestrian/Bicycle Shared-use Path</t>
  </si>
  <si>
    <t xml:space="preserve">Need is justified, yet not much by way of economic benefits or need by vulnerable user groups. Location and land use density makes the reader wonder if this is more recreational in nature than a needed facility. Counts could help.  </t>
  </si>
  <si>
    <t>Royalton</t>
  </si>
  <si>
    <t>South Royalton Village Sidewalk Project</t>
  </si>
  <si>
    <t>Application is somewhat anecdotal in terms of need, but does fall within criterai for grant program. The estimate is overly inflated and if awarded a lower amount may be appropriate.  NEPA and rail complexities are a bit concerning.</t>
  </si>
  <si>
    <t>South Burlington</t>
  </si>
  <si>
    <t>Shared Use Path along south end of Dorset Street</t>
  </si>
  <si>
    <t>Connection To</t>
  </si>
  <si>
    <t xml:space="preserve">If partially awarded they will keep scope the same and makeup shortfall with other funds. </t>
  </si>
  <si>
    <t>Swanton Town</t>
  </si>
  <si>
    <t>MVU Sidewalk Design and Construction Project</t>
  </si>
  <si>
    <t>Unclear</t>
  </si>
  <si>
    <t xml:space="preserve">If partially awarded they will keep scope the same and makeup shortfall with other funds.  The need for school access is good. </t>
  </si>
  <si>
    <t>Vergennes</t>
  </si>
  <si>
    <t>Vergennes Main Street Sidewalk Extension</t>
  </si>
  <si>
    <t xml:space="preserve">Gap project between two existing facilities. </t>
  </si>
  <si>
    <t>Warren</t>
  </si>
  <si>
    <t>Sugarbush Access Road Shared Use Path</t>
  </si>
  <si>
    <t>Town Growth Center Only</t>
  </si>
  <si>
    <t xml:space="preserve">Need is not justified well. Project seems like it could have good sesaonal use after a private entitie puts in some employee housing. At this point the connections are more recreational in nature until the area becomes more densly populated. </t>
  </si>
  <si>
    <t>Wilmington</t>
  </si>
  <si>
    <t>North Main Streetscape Project</t>
  </si>
  <si>
    <t xml:space="preserve">Project seems like more of a want than a need as it is mostly repair work with addition of one crosswalk. The need could have been better justified via some photos of the current problem areas. </t>
  </si>
  <si>
    <t>Winooski</t>
  </si>
  <si>
    <t>Main Street Revitilization Project - Sidewalk and Bicycle Improvements</t>
  </si>
  <si>
    <t xml:space="preserve">Proejct need is well defined, serves appropriate vulnerable population, but complexities for a project of this scale far exceed normal complexities of grant program. Will federalize the entire project. </t>
  </si>
  <si>
    <t>Gouin</t>
  </si>
  <si>
    <t>Gouin Score</t>
  </si>
  <si>
    <t>General Comments - Gouin</t>
  </si>
  <si>
    <t>Avery</t>
  </si>
  <si>
    <t>Avery Score</t>
  </si>
  <si>
    <t>General Comments - Avery</t>
  </si>
  <si>
    <t>TOTAL SCORE</t>
  </si>
  <si>
    <t>AVERAGE SCORE</t>
  </si>
  <si>
    <t>TOTALS</t>
  </si>
  <si>
    <t>Kaplan</t>
  </si>
  <si>
    <t>Kaplan Score</t>
  </si>
  <si>
    <t>General Comments - Kaplan</t>
  </si>
  <si>
    <t>Moore</t>
  </si>
  <si>
    <t>Moore Score</t>
  </si>
  <si>
    <t>General Comments - Moore</t>
  </si>
  <si>
    <t>Scheld</t>
  </si>
  <si>
    <t>General Comments - Scheld</t>
  </si>
  <si>
    <t>Scheld Score</t>
  </si>
  <si>
    <t>Existing Project Numbers</t>
  </si>
  <si>
    <t>Total Additional Funds Requested</t>
  </si>
  <si>
    <t>Fed Portion of Total Funds Requested</t>
  </si>
  <si>
    <t>Current Project Anticipated Construction (Year)</t>
  </si>
  <si>
    <t>Bennington</t>
  </si>
  <si>
    <t>Kocher Drive Bike/Pedestrian Path</t>
  </si>
  <si>
    <t>Bennington STP SDWK(12) &amp; Bennington STP BP18(014)</t>
  </si>
  <si>
    <t>CVTA</t>
  </si>
  <si>
    <t>Cross Vermont Trail</t>
  </si>
  <si>
    <t>MONTPELIER-BERLIN STP CVRT(2)/EAST MONTPLIER STP EHO6(3)</t>
  </si>
  <si>
    <t>East Montpelier</t>
  </si>
  <si>
    <t>E. Montpelier Village Sidewalk</t>
  </si>
  <si>
    <t>East Montpelier STP BIKE(63)&amp;NH CULV(54) &amp; BP18(16)</t>
  </si>
  <si>
    <t>ESSEX (Town)</t>
  </si>
  <si>
    <t>Towers Road Sidewalk Improvements</t>
  </si>
  <si>
    <t>Essex STP BP14(7)</t>
  </si>
  <si>
    <t>Plainfield</t>
  </si>
  <si>
    <t>Main St. pedestrian bridge/US2 South sidewalk</t>
  </si>
  <si>
    <t>Plainfield STP BP14(3) &amp; BP17(7)</t>
  </si>
  <si>
    <t>19 late or 20</t>
  </si>
  <si>
    <t>Municipality could not predict the need to change design engineers, but application does not provide evidnece as to why this was necessary. Fluctuation in steel prices should have been anticipated to some extent.  No real evidence that additional effort was required to mitigate an impact.Estimate for CVRT(2) protion seems unreasonably low due to the fact that the work is to be undertaken by volunteers. How would materials be staged, hauled and placed? Need equipment and rental rates?</t>
  </si>
  <si>
    <t>Part of the 15% construction contingency is in the funding shortfall calulation twice. They use the average bid price (+$40,000) to the low bid and then use a high (15%) contingency in the formula. If the contingency shown was 8 -10%, this methodology would seem more practical and pass the straight face test.Recommend partial award. Use apparent low bid ($909,736), 5% contingency as bid will be less than 12 months old ($45,486)= shortfall of $278,387 rounded $279,000 ($223,200 fed)</t>
  </si>
  <si>
    <t>More anticipation of project coordination and complexity should have been made.Supporting budget information provided, but hard to understand how the shortfall grew another $150,000 in one year? Construction estimate includes $8000 in non-participating.Reccommned partial award. When removing the $7900 from estimate that is non-participating = $502,889 then Hold contingency at 5% ($25144) as the estimate will be less than 12 months old at bidding. Award $115,933 rounded to $116,000 ($92,800 fed)</t>
  </si>
  <si>
    <t>Changes to meet design criteria were unforseen at start. Complexities and delays with Environemntal permitting and strucutral component also increased costs.  Recommend Award</t>
  </si>
  <si>
    <t>Municipality indicated that they thought their original grant application estimate was low… Also mentioned on the application that they changed the scope. Recommend Award.</t>
  </si>
  <si>
    <t>2005 orginial award and project is still in planning phases?  New engineers have provided a boost and advancement, but that’s 14 years of planning…. This needs to go into construction, too much delay. And it's only .79 miles (4,200 ft)!</t>
  </si>
  <si>
    <t>Barnard</t>
  </si>
  <si>
    <t>Barnard Village Sidewalk Scoping Study</t>
  </si>
  <si>
    <t>Bradford</t>
  </si>
  <si>
    <t xml:space="preserve">Safe Community Connections to Low St. John Forest </t>
  </si>
  <si>
    <t>Brattleboro</t>
  </si>
  <si>
    <t xml:space="preserve">Route 9 (High Street to Western Avenue) Bicycle Lane Scoping </t>
  </si>
  <si>
    <t>Main Street / University Heights Pedestrian Safety Improvements</t>
  </si>
  <si>
    <t>Enosburg Falls</t>
  </si>
  <si>
    <t>Enosburg Vital Village Streetscape Scoping Study</t>
  </si>
  <si>
    <t>Riverside Route 15 Sidewalk</t>
  </si>
  <si>
    <t>Lincoln</t>
  </si>
  <si>
    <t>Lincoln Town to School Sidewalk</t>
  </si>
  <si>
    <t>Norwich</t>
  </si>
  <si>
    <t>Beavver Meadow Road Sidewalk Expansion Scoping Study</t>
  </si>
  <si>
    <t>Saint Albans Town</t>
  </si>
  <si>
    <t>St. Albans State Highway Pedestrian/Bicycle Crossing</t>
  </si>
  <si>
    <t>Town of Swanton</t>
  </si>
  <si>
    <t>Lake St. / Maquam Shore Scoping Study</t>
  </si>
  <si>
    <t>Village of Swanton</t>
  </si>
  <si>
    <t>Downtown Scoping Study</t>
  </si>
  <si>
    <t>Williston</t>
  </si>
  <si>
    <t>Route 2A Path Connection - Beaudry Lane to VT State Employee's Credit Union</t>
  </si>
  <si>
    <t>This study will be useful to encourage new pedestrian facitiles for the vulnerable user groups (children,) and to help with economic impacts in the area. Good network connections.</t>
  </si>
  <si>
    <t xml:space="preserve">Although the majority of use of this project would be children, it seems mostly recreational. There is no real evidnece of prior planning or demostration that the facility is high need. </t>
  </si>
  <si>
    <t>Need is well justified with the provided supporting documentation. It would have been nice to have some bike counts included in the data.</t>
  </si>
  <si>
    <t xml:space="preserve">While the interstion area includes a HCL, no evidence of pedestrian or bicyle crashes was provided. Not looking to make new connections. Justification to spend over $40,000 on the study is weak. Recommend to do scoping through Chittenden County MPO. </t>
  </si>
  <si>
    <t>It seems like a lot of work and public input has been done, but there was a lack of evidence of current saftey issues.</t>
  </si>
  <si>
    <t xml:space="preserve">Good evidnece of previous planning and this project wuold create a complete netwokr to key orgins. The application was missing data to support the need, including traffic counts, vulnerability of users, crash data etc. </t>
  </si>
  <si>
    <t xml:space="preserve">I think the user groups help with the justification along with the traffic counts. Current saftey issues coul've been highlighted better with some photos of the narrow shoulders etc. </t>
  </si>
  <si>
    <t>Apllication does not justify need via current saftey issues. Project location and network connects are weak and not in an area of high density land use. Seems mostly recreational along a low speed (25 mph) roadway without any current saftey issues mentioned.</t>
  </si>
  <si>
    <t>The overall purpose and need was not justified well in this application. There was little to no evidence of the existing saftey problems or issues. There was some unsupported mention of school children as a primary user group.</t>
  </si>
  <si>
    <t xml:space="preserve">No current data, or explanation of saftey issues. Cost justification in supporting documents does not conicide with the application form. Justification seems ok to the $50,000 as outlined. </t>
  </si>
  <si>
    <t>Photos helped to understand current saftey issues in this application. Good network connections in the designated village center</t>
  </si>
  <si>
    <t>Need / Justification is weak, no evidence of current saftey issues or problems. Great network connections and prior planning efforts.</t>
  </si>
  <si>
    <t>Multiple studies completed since 2006.  This should be moving toward implementation and not another study.</t>
  </si>
  <si>
    <t>Bristol</t>
  </si>
  <si>
    <t>Bristol Main Street Sidewalk Improvement Project</t>
  </si>
  <si>
    <t>Franklin</t>
  </si>
  <si>
    <t>Lake Carmi Beach Area Speed Radar Signs</t>
  </si>
  <si>
    <t>Lyndonville</t>
  </si>
  <si>
    <t xml:space="preserve">CENTER STREET SIDEWALK REPLACEMENT </t>
  </si>
  <si>
    <t>Manchester Village</t>
  </si>
  <si>
    <t>Union Street Sidewalk Project</t>
  </si>
  <si>
    <t>Milton</t>
  </si>
  <si>
    <t>Town Core Crosswalk Improvement Project</t>
  </si>
  <si>
    <t>Montpelier</t>
  </si>
  <si>
    <t>Granite Street Sidewalk</t>
  </si>
  <si>
    <t>Northfield</t>
  </si>
  <si>
    <t>South Main Street Sidewalk Upgrade and Replacement Project</t>
  </si>
  <si>
    <t>Old Bennington</t>
  </si>
  <si>
    <t>Phase II West Side Walkway Project</t>
  </si>
  <si>
    <t>Poultney Village</t>
  </si>
  <si>
    <t>Poultney Village School Sidewalk Project</t>
  </si>
  <si>
    <t>Proctor</t>
  </si>
  <si>
    <t>Main Stree / Town Green Sidewalk Replacement</t>
  </si>
  <si>
    <t>Way-finding signs between Otter Creek Basin and Downtown</t>
  </si>
  <si>
    <t>Windsor</t>
  </si>
  <si>
    <t>Main Street Sidewalk to Eddie's Place</t>
  </si>
  <si>
    <t>Does not meet warrant as Stand alone project. Need is week as the sidewalk looks good - more of a streetscape project.</t>
  </si>
  <si>
    <t xml:space="preserve">Application lacks justification of the need.  Budget and complexity seem very realistic and the project is good cost to value. </t>
  </si>
  <si>
    <t>Used the wrong application document and did not answer a majority of the questions on the 2019 template.</t>
  </si>
  <si>
    <t>Budget may be low / timeline for removal and replacement is very optimistic. Overall a good project, photos highlighted ADA issues.</t>
  </si>
  <si>
    <t xml:space="preserve">Need was not quantified - seems like mostly a maintenance project. </t>
  </si>
  <si>
    <t>Rail crossing is a compleixty where effort may be underestimated</t>
  </si>
  <si>
    <t>Need is high based on location and populations served. Budget is akward to follow from quote on larger scope project.</t>
  </si>
  <si>
    <t xml:space="preserve">Seems like a good project, but has many large historic impacts. </t>
  </si>
  <si>
    <t>Need was justified well with sound reasoing and detailed photos. User groups indicated  vulnerable populations (children and elderly) as primary users at a relatively regular frequency.</t>
  </si>
  <si>
    <t>Seems like a good project, but has many large historic impacts.  Some budget (unit pricing) is extremly high and some extremly low.</t>
  </si>
  <si>
    <t>Budget had $500 for design which is a non-eligible cost on these small scale projects.</t>
  </si>
  <si>
    <t xml:space="preserve">Justification of current conditions doesn't make the reader understand the saftey concerns or ADA compliance issues. </t>
  </si>
  <si>
    <t>RSFS only.  Don't want to set the precedent of funding these as standalone project.  Not a well-supported application.</t>
  </si>
  <si>
    <t>Could be a good project and quite straightforward, but applicant used last years criteria template so points were lost for no answers to some questions.</t>
  </si>
  <si>
    <t>Replacing existing pavers with stamped concrete.  A little bit of concern about historic review.  Also, concern about stamped concrete and a pattern that will be rough/uneven for mobility devices/ADA.</t>
  </si>
  <si>
    <t>Mostly consists of replacing existing curb ramps with ones that include detectable warning.  Restriping crosswalks not eligible.</t>
  </si>
  <si>
    <t>Well justified and thought out projects that addresses a critical gap.</t>
  </si>
  <si>
    <t>Important reconstruction of essentially non-functioning sidewalk.  Applicant had this as part of an unsuccessful application last year and this is a much improved application.</t>
  </si>
  <si>
    <t>Village moved forward with the first phase of this project expeditiously and this continues that work. Current walk is a real barrier to pedestrian access.</t>
  </si>
  <si>
    <t>Good project.  Existing conditions look horrible and access to the high school will be improved.  Town has a good track record of getting projects done.</t>
  </si>
  <si>
    <t>Rehabbing seriously deteriorated sidewalks on the town green right in the heart of the village.</t>
  </si>
  <si>
    <t>Wayfinding signs only.  Pretty low overall budget, but should be easy to implement.</t>
  </si>
  <si>
    <t>Good project in a somewhat outlying area, but pretty good justification provided.  A little nervous about the 1111 permit aspect and whether a crosswalk would be supported.</t>
  </si>
  <si>
    <t>Town has received quite a bit of extra funding from Vtrans for this project already.</t>
  </si>
  <si>
    <t>Some of the  extra cost is because of long time delays which were not the fault of the original engineer.</t>
  </si>
  <si>
    <t>Coordination with Vtrans projects and a mandated culvert project were prime causes of increases.</t>
  </si>
  <si>
    <t>First time town has come for extra funding for this project.</t>
  </si>
  <si>
    <t>Asking for a modest increase in funding.</t>
  </si>
  <si>
    <t>Project area has a pretty clear need for some kind of ped accommodations.</t>
  </si>
  <si>
    <t>Somewhat of an outlying area of town.  Also, applicant does not commit to the matching funds.</t>
  </si>
  <si>
    <t>Topic of adding bike lanes to this section of High St. and Western Ave. has come up at local traffic meetings.  Some existing crash history involving bicyclists and pedestrians.  Only puzzling thing in the application is mention of pedestrians when primarily they are looking at feasibility of bike lanes.</t>
  </si>
  <si>
    <t xml:space="preserve">Good evidence provided that this is a problem location for bikes/peds crossing.  I wonder if this is a better fit for a CCRPC scoping project with the higher price tag and also a significant traffic component. </t>
  </si>
  <si>
    <t>Good follow up to recently completed Better Connections planning project. Will need to ensure Vtrans coordination for elements on state system.</t>
  </si>
  <si>
    <t>Scoping is a good idea for this project as it is in the state highway ROW, has potential utility conflicts (above-ground) and may impact landscaping.  Completes a missing gap in the towns sidewalk network.  No safety issues identified.</t>
  </si>
  <si>
    <t xml:space="preserve">Town is building on previous planning and scoping efforts.  Project would extend existing network of sidwalks out to the school. There are some design challenges that would benefit from thorough scoping.  A little concerned that 1/5 of the budget is for admin of the project.  </t>
  </si>
  <si>
    <t>Project would provide ped access to recreation area.  There is also mention of this missing gap in the sidewalk network making the final link in a loop.</t>
  </si>
  <si>
    <t>This crossing of the SASH has been discussed for years.  The Town has actively sought out Vtrans input on the proposed scope.  Crossing would make sense from a land use/transportation perspective.</t>
  </si>
  <si>
    <t>Applicant makes a case for the need for this somewhat outlying area.  Information is provided to suppor the higher than normal scoping cost.  Seasonal homes have become year-round and proposal would provide access to Swanton Village.</t>
  </si>
  <si>
    <t>This area has been a long-standing concern for the village.  The Village has done a pop-up project to try some ideas and a full scoping will give them the detail they need to move forward with some real changes to this area that will improve safety for all.</t>
  </si>
  <si>
    <t>Proposed project will connect to an existing network of paths, including a fairly expensive project that currently dead-ends and will otherwise be useless.  Very high density of land use in this area that will be well-served by making this non-motorized connection.</t>
  </si>
  <si>
    <t>2019 VTrans BP - Deisgn &amp; Construction Scoring</t>
  </si>
  <si>
    <t>2019 VTrans BP - Additional Funds Scoring</t>
  </si>
  <si>
    <t>2019 VTrans BP - Scoping Scoring</t>
  </si>
  <si>
    <t>2019 VTrans BP -  Small Scale Scoring</t>
  </si>
  <si>
    <t>Some elements of the cost probably not eligible.  Quite a few complexities.  Overall an expensive project.</t>
  </si>
  <si>
    <t>Ped improvements as part of an overall intersection reconfiguration.  Sidewalks will make important connections within the towns network of existing walks.</t>
  </si>
  <si>
    <t>Project is a segment of a larger envisioned path.  Most concerning is the construction budget, which seems off by a factor of 2 (too low).</t>
  </si>
  <si>
    <t>Project does add to a network with an existing MAB project that should be going to construction in 2020.  Construction costs are higher than they should be and also not well-documented.  Provides access to mostly industrial area.</t>
  </si>
  <si>
    <t>Project provides good connectivity in the heart of a village center.  Application is a little disjointed, but all basic info is provided.</t>
  </si>
  <si>
    <t>I can see the need for some of the ped crossing improvements at intersections, but project seems to be largely ineligible elements.  All of the non- construction costs seem low.</t>
  </si>
  <si>
    <t>Project has quite a few complexities, is in somewhat of an outlying area and the construction estimate appears to be significantly low.</t>
  </si>
  <si>
    <t>Kind of a confusing application that doesn't clearly indicate what is being applied for.  Cost seems high, but maybe with the addition of elevated walk and railings, it might need that much.  Could be a good project, but application and justification need work.</t>
  </si>
  <si>
    <t>Good application overall.  Path will complete the City's path network and has been identified as a high priority.  Cost backup a little weak.</t>
  </si>
  <si>
    <t>Good goal for the project to connect to the high school.  Cost backup is a little wonky.  Some concern about dumping walkers/bikers at the school driveway with no connection up to the school. School superintendent indicates willingness to connect from school if this project happens.</t>
  </si>
  <si>
    <t>Good missing link project.  Concern about budget for non-construction items and also link to a pedestrian facility with stairs.</t>
  </si>
  <si>
    <t xml:space="preserve">Project seems to primarily benefit Sugarbush employees as opposed to the general public.  I think the budget for construction is significantly low.  Also have concerns about a project that connects to "proposed" employee housing. </t>
  </si>
  <si>
    <t>Presented justification for this project is not very strong.  Reconstruction of existing sidewalks.  Inadequate budget backup and per foot costs are very high with no justification.  Overall, an inexpensive project</t>
  </si>
  <si>
    <t xml:space="preserve">Overall project is a good one that will improve things for bicyclists and pedestrians.  Pretty pricey and certainly some ineligible project costs, like the brick pavers, in the estimate. </t>
  </si>
  <si>
    <t>Town is commited and has applied two years in a row for this project. The need was justified much better this year.</t>
  </si>
  <si>
    <t xml:space="preserve">Project will be outside of the designated downtown and directly adjacent to the Neighborhood designation.  NDA is to help build and maintain walkable neighborhoods (pedestrian oriented) </t>
  </si>
  <si>
    <t>Looks like a great transformative project, but application wasn't very thorough, lots of complexities in terms of coordinating with other projects, project improvements are based on 2013 scoping study, and it seems like these sidewalk improvements should be incorporated into the larger redesign/funding project of the entire intersection, unless that's what this is in which cae the application wasn't clear.</t>
  </si>
  <si>
    <t>This is a stand alone section of sidewalk that doesn't connect to either village center. There is no guarantee that the other segments would be completed, plus the commercial district is across the street and despite wanting to increase pedestrian to the commercial district there is only one reference to the need for a potential crosswalk.</t>
  </si>
  <si>
    <t>A lot of potential economic development with the connection of the commercial district of Exchange St in full.</t>
  </si>
  <si>
    <t>Town is committed but project won't take place unitl 2022 at the earliest, application narrative does not seem to address complexities (ROW, utility poles) that were identified in the scoping study.  However, sidewalk clearly needs improving.</t>
  </si>
  <si>
    <t>Improvements to Gardner Park and Playground are soon to commence.  Pedestrians safety would coincide nicely with this and other development projects being undertaken in Newport.  Application was very thorough in addressing the need, impact and feasibility.</t>
  </si>
  <si>
    <t>project has been identified as a need in multiple plans (town and regional). This is the 1st phase that will eventually link the village center to exit 11.  Additional business and housing development is ongoing in the village center.</t>
  </si>
  <si>
    <t>proposed project to redign/construct the downtown sidewalks would be a huge imrpovement for this LMI community within a designated village center</t>
  </si>
  <si>
    <t>Project will connect and nearly finish the city-wide multi-use path.  This current proposed section would provide direct access via the path to the New City Center and deisgnated growth area.</t>
  </si>
  <si>
    <t>project appears to only beneift the few MVU students that would walk to school.  Project is outside of village designated center and the application states that the Town will move forward if not funded.  Funding might be necessary.</t>
  </si>
  <si>
    <t>project was scoped in 2007, how much of that is still relevant as it references projects/facilities that may be complete or changed.  Overall it would enhance the downtown and access to Basin, especially if wayfinding signs are funded for the same area.</t>
  </si>
  <si>
    <t xml:space="preserve"> Area may be increasing in density with new developments planned, but no provided statistics on number of year-round households and/or visitors that might utilize a path like this. The overall project, including the Blue Phase, would score higher, but as proposed the Orange Phase does not appear overly competitive.</t>
  </si>
  <si>
    <t>located in a designated downtown and village center.  Unclear which phase of streetscape improvement this is.  CDBG-DR funds were provided after Irene to improve West Main St.  Completing the streetscape improvements is important now that they've begun they need to be finished</t>
  </si>
  <si>
    <t>Project listed as high priority by City, voters provided a very large bond vote, constrcution is already scheduled to commence, this grant fund would help offset the burden on tax payers bond vote.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</si>
</sst>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8" x14ac:knownFonts="1">
    <font>
      <sz val="11"/>
      <color theme="1"/>
      <name val="Calibri"/>
      <family val="2"/>
      <scheme val="minor"/>
    </font>
    <font>
      <b/>
      <sz val="11"/>
      <color theme="1"/>
      <name val="Calibri"/>
      <family val="2"/>
      <scheme val="minor"/>
    </font>
    <font>
      <sz val="11"/>
      <color theme="1"/>
      <name val="Calibri"/>
      <family val="2"/>
      <scheme val="minor"/>
    </font>
    <font>
      <sz val="14"/>
      <color theme="1"/>
      <name val="Calibri"/>
      <family val="2"/>
      <scheme val="minor"/>
    </font>
    <font>
      <b/>
      <sz val="14"/>
      <color theme="1"/>
      <name val="Calibri"/>
      <family val="2"/>
      <scheme val="minor"/>
    </font>
    <font>
      <b/>
      <sz val="12"/>
      <color theme="1"/>
      <name val="Calibri"/>
      <family val="2"/>
      <scheme val="minor"/>
    </font>
    <font>
      <b/>
      <sz val="11"/>
      <name val="Calibri"/>
      <family val="2"/>
      <scheme val="minor"/>
    </font>
    <font>
      <sz val="12"/>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s>
  <cellStyleXfs count="2">
    <xf numFmtId="0" fontId="0" fillId="0" borderId="0"/>
    <xf numFmtId="44" fontId="2" fillId="0" borderId="0" applyFont="0" applyFill="0" applyBorder="0" applyAlignment="0" applyProtection="0"/>
  </cellStyleXfs>
  <cellXfs count="64">
    <xf numFmtId="0" fontId="0" fillId="0" borderId="0" xfId="0"/>
    <xf numFmtId="0" fontId="0" fillId="0" borderId="1" xfId="0" applyBorder="1"/>
    <xf numFmtId="0" fontId="0" fillId="0" borderId="1" xfId="0" applyBorder="1" applyAlignment="1">
      <alignment wrapText="1"/>
    </xf>
    <xf numFmtId="0" fontId="0" fillId="0" borderId="0" xfId="0" applyAlignment="1">
      <alignment wrapText="1"/>
    </xf>
    <xf numFmtId="0" fontId="1" fillId="0" borderId="1" xfId="0" applyFont="1" applyBorder="1" applyAlignment="1">
      <alignment horizontal="center"/>
    </xf>
    <xf numFmtId="0" fontId="1" fillId="0" borderId="1" xfId="0" applyFont="1" applyBorder="1" applyAlignment="1">
      <alignment horizontal="center" wrapText="1"/>
    </xf>
    <xf numFmtId="0" fontId="5" fillId="0" borderId="1" xfId="0" applyFont="1" applyBorder="1" applyAlignment="1">
      <alignment horizontal="center" wrapText="1"/>
    </xf>
    <xf numFmtId="0" fontId="0" fillId="0" borderId="3" xfId="0" applyBorder="1"/>
    <xf numFmtId="0" fontId="0" fillId="0" borderId="4" xfId="0" applyBorder="1"/>
    <xf numFmtId="0" fontId="1" fillId="0" borderId="7" xfId="0" applyFont="1" applyBorder="1" applyAlignment="1">
      <alignment horizontal="center"/>
    </xf>
    <xf numFmtId="0" fontId="5" fillId="0" borderId="8" xfId="0" applyFont="1" applyBorder="1" applyAlignment="1">
      <alignment horizontal="center" wrapText="1"/>
    </xf>
    <xf numFmtId="0" fontId="0" fillId="0" borderId="7" xfId="0" applyBorder="1"/>
    <xf numFmtId="0" fontId="0" fillId="0" borderId="9" xfId="0" applyBorder="1"/>
    <xf numFmtId="0" fontId="0" fillId="0" borderId="10" xfId="0" applyBorder="1" applyAlignment="1">
      <alignment wrapText="1"/>
    </xf>
    <xf numFmtId="0" fontId="0" fillId="0" borderId="10" xfId="0" applyBorder="1"/>
    <xf numFmtId="0" fontId="1" fillId="2" borderId="1" xfId="0" applyFont="1" applyFill="1" applyBorder="1" applyAlignment="1">
      <alignment horizontal="center" wrapText="1"/>
    </xf>
    <xf numFmtId="0" fontId="0" fillId="2" borderId="1" xfId="0" applyFill="1" applyBorder="1"/>
    <xf numFmtId="0" fontId="5" fillId="0" borderId="2" xfId="0" applyFont="1" applyBorder="1" applyAlignment="1">
      <alignment horizontal="center" wrapText="1"/>
    </xf>
    <xf numFmtId="0" fontId="1" fillId="2" borderId="7" xfId="0" applyFont="1" applyFill="1" applyBorder="1" applyAlignment="1">
      <alignment horizontal="center" wrapText="1"/>
    </xf>
    <xf numFmtId="0" fontId="1" fillId="2" borderId="8" xfId="0" applyFont="1" applyFill="1" applyBorder="1" applyAlignment="1">
      <alignment horizontal="center" wrapText="1"/>
    </xf>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6" fillId="0" borderId="1" xfId="0" applyFont="1" applyBorder="1" applyAlignment="1">
      <alignment horizontal="center" wrapText="1"/>
    </xf>
    <xf numFmtId="44" fontId="0" fillId="0" borderId="1" xfId="1" applyFont="1" applyBorder="1"/>
    <xf numFmtId="44" fontId="0" fillId="0" borderId="1" xfId="0" applyNumberFormat="1" applyBorder="1"/>
    <xf numFmtId="0" fontId="7" fillId="0" borderId="1" xfId="0" applyFont="1" applyBorder="1" applyAlignment="1">
      <alignment horizontal="center"/>
    </xf>
    <xf numFmtId="0" fontId="6" fillId="0" borderId="7" xfId="0" applyFont="1" applyBorder="1" applyAlignment="1">
      <alignment horizontal="center"/>
    </xf>
    <xf numFmtId="0" fontId="0" fillId="0" borderId="7" xfId="0" applyBorder="1" applyAlignment="1">
      <alignment horizontal="center"/>
    </xf>
    <xf numFmtId="0" fontId="0" fillId="0" borderId="9" xfId="0" applyBorder="1" applyAlignment="1">
      <alignment horizontal="center"/>
    </xf>
    <xf numFmtId="44" fontId="0" fillId="0" borderId="10" xfId="1" applyFont="1" applyBorder="1"/>
    <xf numFmtId="44" fontId="0" fillId="0" borderId="10" xfId="0" applyNumberFormat="1" applyBorder="1"/>
    <xf numFmtId="0" fontId="7" fillId="0" borderId="10" xfId="0" applyFont="1" applyBorder="1" applyAlignment="1">
      <alignment horizontal="center"/>
    </xf>
    <xf numFmtId="0" fontId="3" fillId="0" borderId="18" xfId="0" applyFont="1" applyBorder="1"/>
    <xf numFmtId="0" fontId="7" fillId="0" borderId="19" xfId="0" applyFont="1" applyBorder="1" applyAlignment="1">
      <alignment wrapText="1"/>
    </xf>
    <xf numFmtId="0" fontId="0" fillId="2" borderId="8" xfId="0" applyFill="1" applyBorder="1" applyAlignment="1">
      <alignment wrapText="1"/>
    </xf>
    <xf numFmtId="164" fontId="0" fillId="0" borderId="1" xfId="0" applyNumberFormat="1" applyBorder="1"/>
    <xf numFmtId="164" fontId="0" fillId="0" borderId="10" xfId="0" applyNumberFormat="1" applyBorder="1"/>
    <xf numFmtId="44" fontId="0" fillId="0" borderId="1" xfId="0" applyNumberFormat="1" applyBorder="1" applyAlignment="1">
      <alignment wrapText="1"/>
    </xf>
    <xf numFmtId="0" fontId="0" fillId="0" borderId="7" xfId="0" applyBorder="1" applyAlignment="1">
      <alignment wrapText="1"/>
    </xf>
    <xf numFmtId="0" fontId="0" fillId="0" borderId="9" xfId="0" applyBorder="1" applyAlignment="1">
      <alignment wrapText="1"/>
    </xf>
    <xf numFmtId="44" fontId="0" fillId="0" borderId="10" xfId="0" applyNumberFormat="1" applyBorder="1" applyAlignment="1">
      <alignment wrapText="1"/>
    </xf>
    <xf numFmtId="0" fontId="0" fillId="2" borderId="1" xfId="0" applyFill="1" applyBorder="1" applyAlignment="1">
      <alignment wrapText="1"/>
    </xf>
    <xf numFmtId="0" fontId="0" fillId="2" borderId="10" xfId="0" applyFill="1" applyBorder="1" applyAlignment="1">
      <alignment wrapText="1"/>
    </xf>
    <xf numFmtId="0" fontId="0" fillId="2" borderId="11" xfId="0" applyFill="1" applyBorder="1" applyAlignment="1">
      <alignment wrapText="1"/>
    </xf>
    <xf numFmtId="0" fontId="1" fillId="0" borderId="1" xfId="0" applyFont="1" applyBorder="1"/>
    <xf numFmtId="0" fontId="1" fillId="0" borderId="8" xfId="0" applyFont="1" applyBorder="1"/>
    <xf numFmtId="0" fontId="1" fillId="0" borderId="10" xfId="0" applyFont="1" applyBorder="1"/>
    <xf numFmtId="0" fontId="1" fillId="0" borderId="11" xfId="0" applyFont="1" applyBorder="1"/>
    <xf numFmtId="0" fontId="1" fillId="0" borderId="2" xfId="0" applyFont="1" applyBorder="1"/>
    <xf numFmtId="0" fontId="1" fillId="0" borderId="13" xfId="0" applyFont="1" applyBorder="1"/>
    <xf numFmtId="44" fontId="0" fillId="0" borderId="0" xfId="0" applyNumberFormat="1"/>
    <xf numFmtId="164" fontId="0" fillId="0" borderId="0" xfId="0" applyNumberFormat="1"/>
    <xf numFmtId="0" fontId="1" fillId="2" borderId="4" xfId="0" applyFont="1" applyFill="1" applyBorder="1" applyAlignment="1">
      <alignment horizontal="center"/>
    </xf>
    <xf numFmtId="0" fontId="1" fillId="2" borderId="14" xfId="0" applyFont="1" applyFill="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xf>
    <xf numFmtId="0" fontId="4" fillId="0" borderId="17" xfId="0" applyFont="1" applyBorder="1" applyAlignment="1">
      <alignment horizontal="center"/>
    </xf>
    <xf numFmtId="0" fontId="1" fillId="0" borderId="4" xfId="0" applyFont="1" applyBorder="1" applyAlignment="1">
      <alignment horizontal="center"/>
    </xf>
    <xf numFmtId="0" fontId="1" fillId="2" borderId="3" xfId="0" applyFont="1" applyFill="1" applyBorder="1" applyAlignment="1">
      <alignment horizontal="center"/>
    </xf>
    <xf numFmtId="0" fontId="5" fillId="0" borderId="5" xfId="0" applyFont="1" applyBorder="1" applyAlignment="1">
      <alignment horizontal="center" wrapText="1"/>
    </xf>
    <xf numFmtId="0" fontId="5" fillId="0" borderId="12" xfId="0" applyFont="1" applyBorder="1" applyAlignment="1">
      <alignment horizontal="center" wrapText="1"/>
    </xf>
    <xf numFmtId="0" fontId="5" fillId="0" borderId="6" xfId="0" applyFont="1" applyBorder="1" applyAlignment="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D855C-E083-4876-B5DD-CF5DFF8B6B93}">
  <dimension ref="B1:S19"/>
  <sheetViews>
    <sheetView zoomScaleNormal="100" workbookViewId="0">
      <pane xSplit="2" ySplit="3" topLeftCell="C13" activePane="bottomRight" state="frozen"/>
      <selection pane="topRight" activeCell="C1" sqref="C1"/>
      <selection pane="bottomLeft" activeCell="A4" sqref="A4"/>
      <selection pane="bottomRight" activeCell="G20" sqref="G20"/>
    </sheetView>
  </sheetViews>
  <sheetFormatPr defaultRowHeight="14.4" x14ac:dyDescent="0.3"/>
  <cols>
    <col min="1" max="1" width="2.109375" customWidth="1"/>
    <col min="2" max="2" width="16" bestFit="1" customWidth="1"/>
    <col min="3" max="3" width="28" customWidth="1"/>
    <col min="4" max="4" width="11.6640625" customWidth="1"/>
    <col min="5" max="5" width="15" customWidth="1"/>
    <col min="6" max="6" width="10" bestFit="1" customWidth="1"/>
    <col min="7" max="7" width="11" bestFit="1" customWidth="1"/>
    <col min="8" max="8" width="11.6640625" customWidth="1"/>
    <col min="9" max="9" width="10.5546875" customWidth="1"/>
    <col min="10" max="10" width="6.6640625" customWidth="1"/>
    <col min="11" max="11" width="12.5546875" customWidth="1"/>
    <col min="12" max="12" width="6.6640625" customWidth="1"/>
    <col min="13" max="13" width="45.6640625" style="3" customWidth="1"/>
    <col min="14" max="14" width="6.6640625" customWidth="1"/>
    <col min="15" max="15" width="45.6640625" style="3" customWidth="1"/>
    <col min="16" max="16" width="6.6640625" customWidth="1"/>
    <col min="17" max="17" width="12.5546875" customWidth="1"/>
    <col min="18" max="18" width="6.6640625" customWidth="1"/>
    <col min="19" max="19" width="45.6640625" style="3" customWidth="1"/>
  </cols>
  <sheetData>
    <row r="1" spans="2:19" ht="18.600000000000001" thickBot="1" x14ac:dyDescent="0.4">
      <c r="B1" s="56" t="s">
        <v>195</v>
      </c>
      <c r="C1" s="57"/>
      <c r="D1" s="57"/>
      <c r="E1" s="57"/>
      <c r="F1" s="57"/>
      <c r="G1" s="57"/>
      <c r="H1" s="57"/>
      <c r="I1" s="58"/>
    </row>
    <row r="2" spans="2:19" ht="30" customHeight="1" x14ac:dyDescent="0.3">
      <c r="B2" s="7"/>
      <c r="C2" s="8"/>
      <c r="D2" s="8"/>
      <c r="E2" s="8"/>
      <c r="F2" s="8"/>
      <c r="G2" s="8"/>
      <c r="H2" s="61" t="s">
        <v>61</v>
      </c>
      <c r="I2" s="62"/>
      <c r="J2" s="60" t="s">
        <v>56</v>
      </c>
      <c r="K2" s="54"/>
      <c r="L2" s="59" t="s">
        <v>53</v>
      </c>
      <c r="M2" s="59"/>
      <c r="N2" s="54" t="s">
        <v>62</v>
      </c>
      <c r="O2" s="54"/>
      <c r="P2" s="59" t="s">
        <v>65</v>
      </c>
      <c r="Q2" s="59"/>
      <c r="R2" s="54" t="s">
        <v>68</v>
      </c>
      <c r="S2" s="55"/>
    </row>
    <row r="3" spans="2:19" ht="43.2" x14ac:dyDescent="0.3">
      <c r="B3" s="9" t="s">
        <v>0</v>
      </c>
      <c r="C3" s="4" t="s">
        <v>1</v>
      </c>
      <c r="D3" s="5" t="s">
        <v>2</v>
      </c>
      <c r="E3" s="5" t="s">
        <v>3</v>
      </c>
      <c r="F3" s="5" t="s">
        <v>4</v>
      </c>
      <c r="G3" s="5" t="s">
        <v>5</v>
      </c>
      <c r="H3" s="6" t="s">
        <v>59</v>
      </c>
      <c r="I3" s="17" t="s">
        <v>60</v>
      </c>
      <c r="J3" s="18" t="s">
        <v>57</v>
      </c>
      <c r="K3" s="15" t="s">
        <v>58</v>
      </c>
      <c r="L3" s="5" t="s">
        <v>54</v>
      </c>
      <c r="M3" s="5" t="s">
        <v>55</v>
      </c>
      <c r="N3" s="15" t="s">
        <v>63</v>
      </c>
      <c r="O3" s="15" t="s">
        <v>64</v>
      </c>
      <c r="P3" s="5" t="s">
        <v>66</v>
      </c>
      <c r="Q3" s="5" t="s">
        <v>67</v>
      </c>
      <c r="R3" s="15" t="s">
        <v>70</v>
      </c>
      <c r="S3" s="19" t="s">
        <v>69</v>
      </c>
    </row>
    <row r="4" spans="2:19" ht="57.6" x14ac:dyDescent="0.3">
      <c r="B4" s="11" t="s">
        <v>6</v>
      </c>
      <c r="C4" s="2" t="s">
        <v>7</v>
      </c>
      <c r="D4" s="1" t="s">
        <v>8</v>
      </c>
      <c r="E4" s="1" t="s">
        <v>9</v>
      </c>
      <c r="F4" s="1">
        <v>2470000</v>
      </c>
      <c r="G4" s="1">
        <v>1976000</v>
      </c>
      <c r="H4" s="46">
        <f>J4+L4+N4+P4+R4</f>
        <v>382</v>
      </c>
      <c r="I4" s="50">
        <f>H4/5</f>
        <v>76.400000000000006</v>
      </c>
      <c r="J4" s="20">
        <v>67</v>
      </c>
      <c r="K4" s="16"/>
      <c r="L4" s="1">
        <v>64</v>
      </c>
      <c r="M4" s="2" t="s">
        <v>10</v>
      </c>
      <c r="N4" s="16">
        <v>71</v>
      </c>
      <c r="O4" s="43" t="s">
        <v>199</v>
      </c>
      <c r="P4" s="1">
        <v>90</v>
      </c>
      <c r="Q4" s="1"/>
      <c r="R4" s="16">
        <v>90</v>
      </c>
      <c r="S4" s="36" t="s">
        <v>214</v>
      </c>
    </row>
    <row r="5" spans="2:19" ht="115.2" x14ac:dyDescent="0.3">
      <c r="B5" s="11" t="s">
        <v>11</v>
      </c>
      <c r="C5" s="2" t="s">
        <v>12</v>
      </c>
      <c r="D5" s="1" t="s">
        <v>8</v>
      </c>
      <c r="E5" s="1" t="s">
        <v>8</v>
      </c>
      <c r="F5" s="1">
        <v>336701</v>
      </c>
      <c r="G5" s="1">
        <v>269360.8</v>
      </c>
      <c r="H5" s="46">
        <f t="shared" ref="H5:H17" si="0">J5+L5+N5+P5+R5</f>
        <v>407</v>
      </c>
      <c r="I5" s="50">
        <f t="shared" ref="I5:I17" si="1">H5/5</f>
        <v>81.400000000000006</v>
      </c>
      <c r="J5" s="20">
        <v>79</v>
      </c>
      <c r="K5" s="16"/>
      <c r="L5" s="1">
        <v>82</v>
      </c>
      <c r="M5" s="2" t="s">
        <v>13</v>
      </c>
      <c r="N5" s="16">
        <v>79</v>
      </c>
      <c r="O5" s="43" t="s">
        <v>200</v>
      </c>
      <c r="P5" s="1">
        <v>89</v>
      </c>
      <c r="Q5" s="1"/>
      <c r="R5" s="16">
        <v>78</v>
      </c>
      <c r="S5" s="36" t="s">
        <v>215</v>
      </c>
    </row>
    <row r="6" spans="2:19" ht="100.8" x14ac:dyDescent="0.3">
      <c r="B6" s="11" t="s">
        <v>14</v>
      </c>
      <c r="C6" s="2" t="s">
        <v>15</v>
      </c>
      <c r="D6" s="1" t="s">
        <v>16</v>
      </c>
      <c r="E6" s="1" t="s">
        <v>8</v>
      </c>
      <c r="F6" s="1">
        <v>835000</v>
      </c>
      <c r="G6" s="1">
        <v>668000</v>
      </c>
      <c r="H6" s="46">
        <f t="shared" si="0"/>
        <v>320</v>
      </c>
      <c r="I6" s="50">
        <f t="shared" si="1"/>
        <v>64</v>
      </c>
      <c r="J6" s="20">
        <v>70</v>
      </c>
      <c r="K6" s="16"/>
      <c r="L6" s="1">
        <v>76</v>
      </c>
      <c r="M6" s="2" t="s">
        <v>17</v>
      </c>
      <c r="N6" s="16">
        <v>60</v>
      </c>
      <c r="O6" s="43" t="s">
        <v>201</v>
      </c>
      <c r="P6" s="1">
        <v>55</v>
      </c>
      <c r="Q6" s="1"/>
      <c r="R6" s="16">
        <v>59</v>
      </c>
      <c r="S6" s="36" t="s">
        <v>216</v>
      </c>
    </row>
    <row r="7" spans="2:19" ht="72" x14ac:dyDescent="0.3">
      <c r="B7" s="11" t="s">
        <v>18</v>
      </c>
      <c r="C7" s="2" t="s">
        <v>19</v>
      </c>
      <c r="D7" s="1" t="s">
        <v>8</v>
      </c>
      <c r="E7" s="1" t="s">
        <v>9</v>
      </c>
      <c r="F7" s="1">
        <v>2576500</v>
      </c>
      <c r="G7" s="1">
        <v>2061200</v>
      </c>
      <c r="H7" s="46">
        <f t="shared" si="0"/>
        <v>399</v>
      </c>
      <c r="I7" s="50">
        <f t="shared" si="1"/>
        <v>79.8</v>
      </c>
      <c r="J7" s="20">
        <v>84</v>
      </c>
      <c r="K7" s="16"/>
      <c r="L7" s="1">
        <v>73</v>
      </c>
      <c r="M7" s="2" t="s">
        <v>20</v>
      </c>
      <c r="N7" s="16">
        <v>58</v>
      </c>
      <c r="O7" s="43" t="s">
        <v>202</v>
      </c>
      <c r="P7" s="1">
        <v>90</v>
      </c>
      <c r="Q7" s="1"/>
      <c r="R7" s="16">
        <v>94</v>
      </c>
      <c r="S7" s="36" t="s">
        <v>217</v>
      </c>
    </row>
    <row r="8" spans="2:19" ht="72" x14ac:dyDescent="0.3">
      <c r="B8" s="11" t="s">
        <v>21</v>
      </c>
      <c r="C8" s="2" t="s">
        <v>22</v>
      </c>
      <c r="D8" s="1" t="s">
        <v>8</v>
      </c>
      <c r="E8" s="1" t="s">
        <v>8</v>
      </c>
      <c r="F8" s="1">
        <v>515192</v>
      </c>
      <c r="G8" s="1">
        <v>412153.60000000003</v>
      </c>
      <c r="H8" s="46">
        <f t="shared" si="0"/>
        <v>376</v>
      </c>
      <c r="I8" s="50">
        <f t="shared" si="1"/>
        <v>75.2</v>
      </c>
      <c r="J8" s="20">
        <v>74</v>
      </c>
      <c r="K8" s="16"/>
      <c r="L8" s="1">
        <v>84</v>
      </c>
      <c r="M8" s="2" t="s">
        <v>213</v>
      </c>
      <c r="N8" s="16">
        <v>65</v>
      </c>
      <c r="O8" s="43" t="s">
        <v>203</v>
      </c>
      <c r="P8" s="1">
        <v>71</v>
      </c>
      <c r="Q8" s="1"/>
      <c r="R8" s="16">
        <v>82</v>
      </c>
      <c r="S8" s="36" t="s">
        <v>218</v>
      </c>
    </row>
    <row r="9" spans="2:19" ht="86.4" x14ac:dyDescent="0.3">
      <c r="B9" s="11" t="s">
        <v>23</v>
      </c>
      <c r="C9" s="2" t="s">
        <v>24</v>
      </c>
      <c r="D9" s="1" t="s">
        <v>8</v>
      </c>
      <c r="E9" s="1" t="s">
        <v>8</v>
      </c>
      <c r="F9" s="1">
        <v>735500</v>
      </c>
      <c r="G9" s="1">
        <v>588400</v>
      </c>
      <c r="H9" s="46">
        <f t="shared" si="0"/>
        <v>378</v>
      </c>
      <c r="I9" s="50">
        <f t="shared" si="1"/>
        <v>75.599999999999994</v>
      </c>
      <c r="J9" s="20">
        <v>77</v>
      </c>
      <c r="K9" s="16"/>
      <c r="L9" s="1">
        <v>53</v>
      </c>
      <c r="M9" s="2" t="s">
        <v>25</v>
      </c>
      <c r="N9" s="16">
        <v>70</v>
      </c>
      <c r="O9" s="43" t="s">
        <v>204</v>
      </c>
      <c r="P9" s="1">
        <v>80</v>
      </c>
      <c r="Q9" s="1"/>
      <c r="R9" s="16">
        <v>98</v>
      </c>
      <c r="S9" s="36" t="s">
        <v>219</v>
      </c>
    </row>
    <row r="10" spans="2:19" ht="72" x14ac:dyDescent="0.3">
      <c r="B10" s="11" t="s">
        <v>26</v>
      </c>
      <c r="C10" s="2" t="s">
        <v>27</v>
      </c>
      <c r="D10" s="1" t="s">
        <v>8</v>
      </c>
      <c r="E10" s="1" t="s">
        <v>8</v>
      </c>
      <c r="F10" s="1">
        <v>693750</v>
      </c>
      <c r="G10" s="1">
        <v>555000</v>
      </c>
      <c r="H10" s="46">
        <f t="shared" si="0"/>
        <v>333</v>
      </c>
      <c r="I10" s="50">
        <f t="shared" si="1"/>
        <v>66.599999999999994</v>
      </c>
      <c r="J10" s="20">
        <v>67</v>
      </c>
      <c r="K10" s="16"/>
      <c r="L10" s="1">
        <v>63</v>
      </c>
      <c r="M10" s="2" t="s">
        <v>28</v>
      </c>
      <c r="N10" s="16">
        <v>48</v>
      </c>
      <c r="O10" s="43" t="s">
        <v>205</v>
      </c>
      <c r="P10" s="1">
        <v>70</v>
      </c>
      <c r="Q10" s="1"/>
      <c r="R10" s="16">
        <v>85</v>
      </c>
      <c r="S10" s="36" t="s">
        <v>220</v>
      </c>
    </row>
    <row r="11" spans="2:19" ht="72" x14ac:dyDescent="0.3">
      <c r="B11" s="11" t="s">
        <v>29</v>
      </c>
      <c r="C11" s="2" t="s">
        <v>30</v>
      </c>
      <c r="D11" s="1" t="s">
        <v>8</v>
      </c>
      <c r="E11" s="1" t="s">
        <v>8</v>
      </c>
      <c r="F11" s="1">
        <v>1320000</v>
      </c>
      <c r="G11" s="1">
        <v>1056000</v>
      </c>
      <c r="H11" s="46">
        <f t="shared" si="0"/>
        <v>379</v>
      </c>
      <c r="I11" s="50">
        <f t="shared" si="1"/>
        <v>75.8</v>
      </c>
      <c r="J11" s="20">
        <v>80</v>
      </c>
      <c r="K11" s="16"/>
      <c r="L11" s="1">
        <v>74</v>
      </c>
      <c r="M11" s="2" t="s">
        <v>31</v>
      </c>
      <c r="N11" s="16">
        <v>55</v>
      </c>
      <c r="O11" s="43" t="s">
        <v>206</v>
      </c>
      <c r="P11" s="1">
        <v>72</v>
      </c>
      <c r="Q11" s="1"/>
      <c r="R11" s="16">
        <v>98</v>
      </c>
      <c r="S11" s="36" t="s">
        <v>221</v>
      </c>
    </row>
    <row r="12" spans="2:19" ht="57.6" x14ac:dyDescent="0.3">
      <c r="B12" s="11" t="s">
        <v>32</v>
      </c>
      <c r="C12" s="2" t="s">
        <v>33</v>
      </c>
      <c r="D12" s="1" t="s">
        <v>34</v>
      </c>
      <c r="E12" s="1" t="s">
        <v>9</v>
      </c>
      <c r="F12" s="1">
        <v>929940.23</v>
      </c>
      <c r="G12" s="1">
        <v>743952.18400000001</v>
      </c>
      <c r="H12" s="46">
        <f t="shared" si="0"/>
        <v>407</v>
      </c>
      <c r="I12" s="50">
        <f t="shared" si="1"/>
        <v>81.400000000000006</v>
      </c>
      <c r="J12" s="20">
        <v>79</v>
      </c>
      <c r="K12" s="16"/>
      <c r="L12" s="1">
        <v>81</v>
      </c>
      <c r="M12" s="2" t="s">
        <v>35</v>
      </c>
      <c r="N12" s="16">
        <v>63</v>
      </c>
      <c r="O12" s="43" t="s">
        <v>207</v>
      </c>
      <c r="P12" s="1">
        <v>90</v>
      </c>
      <c r="Q12" s="1"/>
      <c r="R12" s="16">
        <v>94</v>
      </c>
      <c r="S12" s="36" t="s">
        <v>222</v>
      </c>
    </row>
    <row r="13" spans="2:19" ht="86.4" x14ac:dyDescent="0.3">
      <c r="B13" s="11" t="s">
        <v>36</v>
      </c>
      <c r="C13" s="2" t="s">
        <v>37</v>
      </c>
      <c r="D13" s="1" t="s">
        <v>34</v>
      </c>
      <c r="E13" s="1" t="s">
        <v>38</v>
      </c>
      <c r="F13" s="1">
        <v>933404</v>
      </c>
      <c r="G13" s="1">
        <v>746723.20000000007</v>
      </c>
      <c r="H13" s="46">
        <f t="shared" si="0"/>
        <v>376</v>
      </c>
      <c r="I13" s="50">
        <f t="shared" si="1"/>
        <v>75.2</v>
      </c>
      <c r="J13" s="20">
        <v>84</v>
      </c>
      <c r="K13" s="16"/>
      <c r="L13" s="1">
        <v>79</v>
      </c>
      <c r="M13" s="2" t="s">
        <v>39</v>
      </c>
      <c r="N13" s="16">
        <v>67</v>
      </c>
      <c r="O13" s="43" t="s">
        <v>208</v>
      </c>
      <c r="P13" s="1">
        <v>83</v>
      </c>
      <c r="Q13" s="1"/>
      <c r="R13" s="16">
        <v>63</v>
      </c>
      <c r="S13" s="36" t="s">
        <v>223</v>
      </c>
    </row>
    <row r="14" spans="2:19" ht="72" x14ac:dyDescent="0.3">
      <c r="B14" s="11" t="s">
        <v>40</v>
      </c>
      <c r="C14" s="2" t="s">
        <v>41</v>
      </c>
      <c r="D14" s="1" t="s">
        <v>8</v>
      </c>
      <c r="E14" s="1" t="s">
        <v>9</v>
      </c>
      <c r="F14" s="1">
        <v>250000</v>
      </c>
      <c r="G14" s="1">
        <v>200000</v>
      </c>
      <c r="H14" s="46">
        <f t="shared" si="0"/>
        <v>382</v>
      </c>
      <c r="I14" s="50">
        <f t="shared" si="1"/>
        <v>76.400000000000006</v>
      </c>
      <c r="J14" s="20">
        <v>73</v>
      </c>
      <c r="K14" s="16"/>
      <c r="L14" s="1">
        <v>81</v>
      </c>
      <c r="M14" s="2" t="s">
        <v>42</v>
      </c>
      <c r="N14" s="16">
        <v>67</v>
      </c>
      <c r="O14" s="43" t="s">
        <v>209</v>
      </c>
      <c r="P14" s="1">
        <v>77</v>
      </c>
      <c r="Q14" s="1"/>
      <c r="R14" s="16">
        <v>84</v>
      </c>
      <c r="S14" s="36" t="s">
        <v>224</v>
      </c>
    </row>
    <row r="15" spans="2:19" ht="100.8" x14ac:dyDescent="0.3">
      <c r="B15" s="11" t="s">
        <v>43</v>
      </c>
      <c r="C15" s="2" t="s">
        <v>44</v>
      </c>
      <c r="D15" s="1" t="s">
        <v>45</v>
      </c>
      <c r="E15" s="1" t="s">
        <v>8</v>
      </c>
      <c r="F15" s="1">
        <v>750662.7</v>
      </c>
      <c r="G15" s="1">
        <v>600530.16</v>
      </c>
      <c r="H15" s="46">
        <f t="shared" si="0"/>
        <v>360</v>
      </c>
      <c r="I15" s="50">
        <f t="shared" si="1"/>
        <v>72</v>
      </c>
      <c r="J15" s="20">
        <v>81</v>
      </c>
      <c r="K15" s="16"/>
      <c r="L15" s="1">
        <v>61</v>
      </c>
      <c r="M15" s="2" t="s">
        <v>46</v>
      </c>
      <c r="N15" s="16">
        <v>62</v>
      </c>
      <c r="O15" s="43" t="s">
        <v>210</v>
      </c>
      <c r="P15" s="1">
        <v>85</v>
      </c>
      <c r="Q15" s="1"/>
      <c r="R15" s="16">
        <v>71</v>
      </c>
      <c r="S15" s="36" t="s">
        <v>225</v>
      </c>
    </row>
    <row r="16" spans="2:19" ht="86.4" x14ac:dyDescent="0.3">
      <c r="B16" s="11" t="s">
        <v>47</v>
      </c>
      <c r="C16" s="2" t="s">
        <v>48</v>
      </c>
      <c r="D16" s="1" t="s">
        <v>8</v>
      </c>
      <c r="E16" s="1" t="s">
        <v>8</v>
      </c>
      <c r="F16" s="1">
        <v>330500</v>
      </c>
      <c r="G16" s="1">
        <v>264400</v>
      </c>
      <c r="H16" s="46">
        <f t="shared" si="0"/>
        <v>395</v>
      </c>
      <c r="I16" s="50">
        <f t="shared" si="1"/>
        <v>79</v>
      </c>
      <c r="J16" s="20">
        <v>83</v>
      </c>
      <c r="K16" s="16"/>
      <c r="L16" s="1">
        <v>79</v>
      </c>
      <c r="M16" s="2" t="s">
        <v>49</v>
      </c>
      <c r="N16" s="16">
        <v>69</v>
      </c>
      <c r="O16" s="43" t="s">
        <v>211</v>
      </c>
      <c r="P16" s="1">
        <v>75</v>
      </c>
      <c r="Q16" s="1"/>
      <c r="R16" s="16">
        <v>89</v>
      </c>
      <c r="S16" s="36" t="s">
        <v>226</v>
      </c>
    </row>
    <row r="17" spans="2:19" ht="58.2" thickBot="1" x14ac:dyDescent="0.35">
      <c r="B17" s="12" t="s">
        <v>50</v>
      </c>
      <c r="C17" s="13" t="s">
        <v>51</v>
      </c>
      <c r="D17" s="14" t="s">
        <v>8</v>
      </c>
      <c r="E17" s="14" t="s">
        <v>8</v>
      </c>
      <c r="F17" s="14">
        <v>2840000</v>
      </c>
      <c r="G17" s="14">
        <v>2272000</v>
      </c>
      <c r="H17" s="48">
        <f t="shared" si="0"/>
        <v>434</v>
      </c>
      <c r="I17" s="51">
        <f t="shared" si="1"/>
        <v>86.8</v>
      </c>
      <c r="J17" s="22">
        <v>92</v>
      </c>
      <c r="K17" s="23"/>
      <c r="L17" s="14">
        <v>74</v>
      </c>
      <c r="M17" s="13" t="s">
        <v>52</v>
      </c>
      <c r="N17" s="23">
        <v>77</v>
      </c>
      <c r="O17" s="44" t="s">
        <v>212</v>
      </c>
      <c r="P17" s="14">
        <v>94</v>
      </c>
      <c r="Q17" s="14"/>
      <c r="R17" s="23">
        <v>97</v>
      </c>
      <c r="S17" s="45" t="s">
        <v>227</v>
      </c>
    </row>
    <row r="19" spans="2:19" x14ac:dyDescent="0.3">
      <c r="G19">
        <f>SUM(G4:G18)</f>
        <v>12413719.944</v>
      </c>
    </row>
  </sheetData>
  <mergeCells count="7">
    <mergeCell ref="R2:S2"/>
    <mergeCell ref="B1:I1"/>
    <mergeCell ref="L2:M2"/>
    <mergeCell ref="J2:K2"/>
    <mergeCell ref="H2:I2"/>
    <mergeCell ref="N2:O2"/>
    <mergeCell ref="P2:Q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79AC1-EE65-486F-9B35-77BFCCFCDC95}">
  <dimension ref="B1:S10"/>
  <sheetViews>
    <sheetView topLeftCell="A5" zoomScale="85" zoomScaleNormal="85" workbookViewId="0">
      <selection activeCell="F11" sqref="F11"/>
    </sheetView>
  </sheetViews>
  <sheetFormatPr defaultRowHeight="14.4" x14ac:dyDescent="0.3"/>
  <cols>
    <col min="1" max="1" width="2.109375" customWidth="1"/>
    <col min="2" max="2" width="16" bestFit="1" customWidth="1"/>
    <col min="3" max="3" width="28" customWidth="1"/>
    <col min="4" max="4" width="11.6640625" customWidth="1"/>
    <col min="5" max="5" width="13.33203125" customWidth="1"/>
    <col min="6" max="6" width="13.44140625" customWidth="1"/>
    <col min="7" max="7" width="12.6640625" customWidth="1"/>
    <col min="8" max="8" width="11.6640625" customWidth="1"/>
    <col min="9" max="9" width="10.5546875" customWidth="1"/>
    <col min="10" max="10" width="6.6640625" customWidth="1"/>
    <col min="11" max="11" width="12.5546875" customWidth="1"/>
    <col min="12" max="12" width="6.6640625" customWidth="1"/>
    <col min="13" max="13" width="45.6640625" style="3" customWidth="1"/>
    <col min="14" max="14" width="6.6640625" customWidth="1"/>
    <col min="15" max="15" width="45.6640625" customWidth="1"/>
    <col min="16" max="16" width="6.6640625" customWidth="1"/>
    <col min="17" max="17" width="12.5546875" customWidth="1"/>
    <col min="18" max="18" width="6.6640625" customWidth="1"/>
    <col min="19" max="19" width="45.6640625" customWidth="1"/>
  </cols>
  <sheetData>
    <row r="1" spans="2:19" ht="18.600000000000001" thickBot="1" x14ac:dyDescent="0.4">
      <c r="B1" s="56" t="s">
        <v>196</v>
      </c>
      <c r="C1" s="57"/>
      <c r="D1" s="57"/>
      <c r="E1" s="57"/>
      <c r="F1" s="57"/>
      <c r="G1" s="57"/>
      <c r="H1" s="57"/>
      <c r="I1" s="58"/>
    </row>
    <row r="2" spans="2:19" ht="30" customHeight="1" x14ac:dyDescent="0.3">
      <c r="B2" s="7"/>
      <c r="C2" s="8"/>
      <c r="D2" s="8"/>
      <c r="E2" s="8"/>
      <c r="F2" s="8"/>
      <c r="G2" s="8"/>
      <c r="H2" s="61" t="s">
        <v>61</v>
      </c>
      <c r="I2" s="63"/>
      <c r="J2" s="60" t="s">
        <v>56</v>
      </c>
      <c r="K2" s="54"/>
      <c r="L2" s="59" t="s">
        <v>53</v>
      </c>
      <c r="M2" s="59"/>
      <c r="N2" s="54" t="s">
        <v>62</v>
      </c>
      <c r="O2" s="54"/>
      <c r="P2" s="59" t="s">
        <v>65</v>
      </c>
      <c r="Q2" s="59"/>
      <c r="R2" s="54" t="s">
        <v>68</v>
      </c>
      <c r="S2" s="55"/>
    </row>
    <row r="3" spans="2:19" ht="78" customHeight="1" x14ac:dyDescent="0.3">
      <c r="B3" s="28" t="s">
        <v>0</v>
      </c>
      <c r="C3" s="24" t="s">
        <v>1</v>
      </c>
      <c r="D3" s="24" t="s">
        <v>71</v>
      </c>
      <c r="E3" s="24" t="s">
        <v>72</v>
      </c>
      <c r="F3" s="24" t="s">
        <v>73</v>
      </c>
      <c r="G3" s="24" t="s">
        <v>74</v>
      </c>
      <c r="H3" s="6" t="s">
        <v>59</v>
      </c>
      <c r="I3" s="10" t="s">
        <v>60</v>
      </c>
      <c r="J3" s="18" t="s">
        <v>57</v>
      </c>
      <c r="K3" s="15" t="s">
        <v>58</v>
      </c>
      <c r="L3" s="5" t="s">
        <v>54</v>
      </c>
      <c r="M3" s="5" t="s">
        <v>55</v>
      </c>
      <c r="N3" s="15" t="s">
        <v>63</v>
      </c>
      <c r="O3" s="15" t="s">
        <v>64</v>
      </c>
      <c r="P3" s="5" t="s">
        <v>66</v>
      </c>
      <c r="Q3" s="5" t="s">
        <v>67</v>
      </c>
      <c r="R3" s="15" t="s">
        <v>70</v>
      </c>
      <c r="S3" s="19" t="s">
        <v>69</v>
      </c>
    </row>
    <row r="4" spans="2:19" ht="172.2" x14ac:dyDescent="0.35">
      <c r="B4" s="29" t="s">
        <v>75</v>
      </c>
      <c r="C4" s="2" t="s">
        <v>76</v>
      </c>
      <c r="D4" s="1" t="s">
        <v>77</v>
      </c>
      <c r="E4" s="25">
        <v>417396</v>
      </c>
      <c r="F4" s="26">
        <f>0.8*E4</f>
        <v>333916.80000000005</v>
      </c>
      <c r="G4" s="27">
        <v>2020</v>
      </c>
      <c r="H4" s="46">
        <f>J4+L4+N4+P4+R4</f>
        <v>114</v>
      </c>
      <c r="I4" s="47">
        <f>H4/5</f>
        <v>22.8</v>
      </c>
      <c r="J4" s="20">
        <v>14</v>
      </c>
      <c r="K4" s="16"/>
      <c r="L4" s="34">
        <v>22</v>
      </c>
      <c r="M4" s="35" t="s">
        <v>92</v>
      </c>
      <c r="N4" s="16">
        <v>25</v>
      </c>
      <c r="O4" s="43" t="s">
        <v>178</v>
      </c>
      <c r="P4" s="1">
        <v>30</v>
      </c>
      <c r="Q4" s="1"/>
      <c r="R4" s="16">
        <v>23</v>
      </c>
      <c r="S4" s="21"/>
    </row>
    <row r="5" spans="2:19" ht="187.8" x14ac:dyDescent="0.35">
      <c r="B5" s="29" t="s">
        <v>78</v>
      </c>
      <c r="C5" s="2" t="s">
        <v>79</v>
      </c>
      <c r="D5" s="1" t="s">
        <v>80</v>
      </c>
      <c r="E5" s="25">
        <v>299009</v>
      </c>
      <c r="F5" s="26">
        <f>0.8*E5</f>
        <v>239207.2</v>
      </c>
      <c r="G5" s="27">
        <v>2020</v>
      </c>
      <c r="H5" s="46">
        <f t="shared" ref="H5:H8" si="0">J5+L5+N5+P5+R5</f>
        <v>87</v>
      </c>
      <c r="I5" s="47">
        <f t="shared" ref="I5:I8" si="1">H5/5</f>
        <v>17.399999999999999</v>
      </c>
      <c r="J5" s="20">
        <v>17</v>
      </c>
      <c r="K5" s="16"/>
      <c r="L5" s="34">
        <v>21</v>
      </c>
      <c r="M5" s="35" t="s">
        <v>91</v>
      </c>
      <c r="N5" s="16">
        <v>22</v>
      </c>
      <c r="O5" s="43" t="s">
        <v>179</v>
      </c>
      <c r="P5" s="1">
        <v>10</v>
      </c>
      <c r="Q5" s="1"/>
      <c r="R5" s="16">
        <v>17</v>
      </c>
      <c r="S5" s="36" t="s">
        <v>96</v>
      </c>
    </row>
    <row r="6" spans="2:19" ht="203.4" x14ac:dyDescent="0.35">
      <c r="B6" s="29" t="s">
        <v>81</v>
      </c>
      <c r="C6" s="2" t="s">
        <v>82</v>
      </c>
      <c r="D6" s="1" t="s">
        <v>83</v>
      </c>
      <c r="E6" s="25">
        <v>150000</v>
      </c>
      <c r="F6" s="26">
        <f>0.8*E6</f>
        <v>120000</v>
      </c>
      <c r="G6" s="27">
        <v>2020</v>
      </c>
      <c r="H6" s="46">
        <f t="shared" si="0"/>
        <v>112</v>
      </c>
      <c r="I6" s="47">
        <f t="shared" si="1"/>
        <v>22.4</v>
      </c>
      <c r="J6" s="20">
        <v>16</v>
      </c>
      <c r="K6" s="16"/>
      <c r="L6" s="34">
        <v>25</v>
      </c>
      <c r="M6" s="35" t="s">
        <v>93</v>
      </c>
      <c r="N6" s="16">
        <v>27</v>
      </c>
      <c r="O6" s="43" t="s">
        <v>180</v>
      </c>
      <c r="P6" s="1">
        <v>17</v>
      </c>
      <c r="Q6" s="1"/>
      <c r="R6" s="16">
        <v>27</v>
      </c>
      <c r="S6" s="21"/>
    </row>
    <row r="7" spans="2:19" ht="63" x14ac:dyDescent="0.35">
      <c r="B7" s="29" t="s">
        <v>84</v>
      </c>
      <c r="C7" s="2" t="s">
        <v>85</v>
      </c>
      <c r="D7" s="1" t="s">
        <v>86</v>
      </c>
      <c r="E7" s="25">
        <v>114500</v>
      </c>
      <c r="F7" s="26">
        <f>0.8*E7</f>
        <v>91600</v>
      </c>
      <c r="G7" s="27" t="s">
        <v>90</v>
      </c>
      <c r="H7" s="46">
        <f t="shared" si="0"/>
        <v>108</v>
      </c>
      <c r="I7" s="47">
        <f t="shared" si="1"/>
        <v>21.6</v>
      </c>
      <c r="J7" s="20">
        <v>17</v>
      </c>
      <c r="K7" s="16"/>
      <c r="L7" s="34">
        <v>22</v>
      </c>
      <c r="M7" s="35" t="s">
        <v>95</v>
      </c>
      <c r="N7" s="16">
        <v>27</v>
      </c>
      <c r="O7" s="43" t="s">
        <v>181</v>
      </c>
      <c r="P7" s="1">
        <v>17</v>
      </c>
      <c r="Q7" s="1"/>
      <c r="R7" s="16">
        <v>25</v>
      </c>
      <c r="S7" s="21"/>
    </row>
    <row r="8" spans="2:19" ht="79.2" thickBot="1" x14ac:dyDescent="0.4">
      <c r="B8" s="30" t="s">
        <v>87</v>
      </c>
      <c r="C8" s="13" t="s">
        <v>88</v>
      </c>
      <c r="D8" s="14" t="s">
        <v>89</v>
      </c>
      <c r="E8" s="31">
        <v>47209</v>
      </c>
      <c r="F8" s="32">
        <f>0.8*E8</f>
        <v>37767.200000000004</v>
      </c>
      <c r="G8" s="33">
        <v>2020</v>
      </c>
      <c r="H8" s="48">
        <f t="shared" si="0"/>
        <v>129</v>
      </c>
      <c r="I8" s="49">
        <f t="shared" si="1"/>
        <v>25.8</v>
      </c>
      <c r="J8" s="20">
        <v>21</v>
      </c>
      <c r="K8" s="16"/>
      <c r="L8" s="34">
        <v>25</v>
      </c>
      <c r="M8" s="35" t="s">
        <v>94</v>
      </c>
      <c r="N8" s="16">
        <v>26</v>
      </c>
      <c r="O8" s="43" t="s">
        <v>182</v>
      </c>
      <c r="P8" s="1">
        <v>30</v>
      </c>
      <c r="Q8" s="1"/>
      <c r="R8" s="16">
        <v>27</v>
      </c>
      <c r="S8" s="21"/>
    </row>
    <row r="10" spans="2:19" x14ac:dyDescent="0.3">
      <c r="F10" s="52">
        <f>SUM(F4:F9)</f>
        <v>822491.2</v>
      </c>
    </row>
  </sheetData>
  <mergeCells count="7">
    <mergeCell ref="R2:S2"/>
    <mergeCell ref="B1:I1"/>
    <mergeCell ref="H2:I2"/>
    <mergeCell ref="J2:K2"/>
    <mergeCell ref="L2:M2"/>
    <mergeCell ref="N2:O2"/>
    <mergeCell ref="P2:Q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25809-42C0-4E49-84C2-35436359E4BE}">
  <dimension ref="B1:Q17"/>
  <sheetViews>
    <sheetView topLeftCell="A10" zoomScaleNormal="100" workbookViewId="0">
      <selection activeCell="E18" sqref="E18"/>
    </sheetView>
  </sheetViews>
  <sheetFormatPr defaultRowHeight="14.4" x14ac:dyDescent="0.3"/>
  <cols>
    <col min="1" max="1" width="2.109375" customWidth="1"/>
    <col min="2" max="2" width="16" bestFit="1" customWidth="1"/>
    <col min="3" max="3" width="28" customWidth="1"/>
    <col min="4" max="4" width="11" customWidth="1"/>
    <col min="5" max="5" width="10.5546875" customWidth="1"/>
    <col min="6" max="6" width="11.6640625" customWidth="1"/>
    <col min="7" max="7" width="10.5546875" customWidth="1"/>
    <col min="8" max="8" width="6.6640625" customWidth="1"/>
    <col min="9" max="9" width="12.5546875" customWidth="1"/>
    <col min="10" max="10" width="6.6640625" customWidth="1"/>
    <col min="11" max="11" width="45.6640625" style="3" customWidth="1"/>
    <col min="12" max="12" width="6.6640625" customWidth="1"/>
    <col min="13" max="13" width="45.6640625" customWidth="1"/>
    <col min="14" max="14" width="6.6640625" customWidth="1"/>
    <col min="15" max="15" width="12.5546875" customWidth="1"/>
    <col min="16" max="16" width="6.6640625" customWidth="1"/>
    <col min="17" max="17" width="45.6640625" customWidth="1"/>
  </cols>
  <sheetData>
    <row r="1" spans="2:17" ht="18.600000000000001" thickBot="1" x14ac:dyDescent="0.4">
      <c r="B1" s="56" t="s">
        <v>197</v>
      </c>
      <c r="C1" s="57"/>
      <c r="D1" s="57"/>
      <c r="E1" s="57"/>
      <c r="F1" s="57"/>
      <c r="G1" s="58"/>
    </row>
    <row r="2" spans="2:17" ht="30" customHeight="1" x14ac:dyDescent="0.3">
      <c r="B2" s="7"/>
      <c r="C2" s="8"/>
      <c r="D2" s="8"/>
      <c r="E2" s="8"/>
      <c r="F2" s="61" t="s">
        <v>61</v>
      </c>
      <c r="G2" s="63"/>
      <c r="H2" s="60" t="s">
        <v>56</v>
      </c>
      <c r="I2" s="54"/>
      <c r="J2" s="59" t="s">
        <v>53</v>
      </c>
      <c r="K2" s="59"/>
      <c r="L2" s="54" t="s">
        <v>62</v>
      </c>
      <c r="M2" s="54"/>
      <c r="N2" s="59" t="s">
        <v>65</v>
      </c>
      <c r="O2" s="59"/>
      <c r="P2" s="54" t="s">
        <v>68</v>
      </c>
      <c r="Q2" s="55"/>
    </row>
    <row r="3" spans="2:17" ht="43.2" x14ac:dyDescent="0.3">
      <c r="B3" s="9" t="s">
        <v>0</v>
      </c>
      <c r="C3" s="4" t="s">
        <v>1</v>
      </c>
      <c r="D3" s="5" t="s">
        <v>4</v>
      </c>
      <c r="E3" s="5" t="s">
        <v>5</v>
      </c>
      <c r="F3" s="6" t="s">
        <v>59</v>
      </c>
      <c r="G3" s="10" t="s">
        <v>60</v>
      </c>
      <c r="H3" s="18" t="s">
        <v>57</v>
      </c>
      <c r="I3" s="15" t="s">
        <v>58</v>
      </c>
      <c r="J3" s="5" t="s">
        <v>54</v>
      </c>
      <c r="K3" s="5" t="s">
        <v>55</v>
      </c>
      <c r="L3" s="15" t="s">
        <v>63</v>
      </c>
      <c r="M3" s="15" t="s">
        <v>64</v>
      </c>
      <c r="N3" s="5" t="s">
        <v>66</v>
      </c>
      <c r="O3" s="5" t="s">
        <v>67</v>
      </c>
      <c r="P3" s="15" t="s">
        <v>70</v>
      </c>
      <c r="Q3" s="19" t="s">
        <v>69</v>
      </c>
    </row>
    <row r="4" spans="2:17" ht="57.6" x14ac:dyDescent="0.3">
      <c r="B4" s="11" t="s">
        <v>97</v>
      </c>
      <c r="C4" s="2" t="s">
        <v>98</v>
      </c>
      <c r="D4" s="37">
        <v>33000</v>
      </c>
      <c r="E4" s="37">
        <v>26400</v>
      </c>
      <c r="F4" s="46">
        <f>H4+J4+L4+N4+P4</f>
        <v>59</v>
      </c>
      <c r="G4" s="47">
        <f>F4/5</f>
        <v>11.8</v>
      </c>
      <c r="H4" s="20">
        <v>12</v>
      </c>
      <c r="I4" s="16"/>
      <c r="J4" s="1">
        <v>12</v>
      </c>
      <c r="K4" s="2" t="s">
        <v>119</v>
      </c>
      <c r="L4" s="16">
        <v>13</v>
      </c>
      <c r="M4" s="43" t="s">
        <v>183</v>
      </c>
      <c r="N4" s="1">
        <v>9</v>
      </c>
      <c r="O4" s="1"/>
      <c r="P4" s="16">
        <v>13</v>
      </c>
      <c r="Q4" s="21"/>
    </row>
    <row r="5" spans="2:17" ht="57.6" x14ac:dyDescent="0.3">
      <c r="B5" s="11" t="s">
        <v>99</v>
      </c>
      <c r="C5" s="2" t="s">
        <v>100</v>
      </c>
      <c r="D5" s="37">
        <v>33000</v>
      </c>
      <c r="E5" s="37">
        <v>26400</v>
      </c>
      <c r="F5" s="46">
        <f t="shared" ref="F5:F15" si="0">H5+J5+L5+N5+P5</f>
        <v>44</v>
      </c>
      <c r="G5" s="47">
        <f t="shared" ref="G5:G15" si="1">F5/5</f>
        <v>8.8000000000000007</v>
      </c>
      <c r="H5" s="20">
        <v>8</v>
      </c>
      <c r="I5" s="16"/>
      <c r="J5" s="1">
        <v>9</v>
      </c>
      <c r="K5" s="2" t="s">
        <v>120</v>
      </c>
      <c r="L5" s="16">
        <v>8</v>
      </c>
      <c r="M5" s="43" t="s">
        <v>184</v>
      </c>
      <c r="N5" s="1">
        <v>9</v>
      </c>
      <c r="O5" s="1"/>
      <c r="P5" s="16">
        <v>10</v>
      </c>
      <c r="Q5" s="21"/>
    </row>
    <row r="6" spans="2:17" ht="86.4" x14ac:dyDescent="0.3">
      <c r="B6" s="11" t="s">
        <v>101</v>
      </c>
      <c r="C6" s="2" t="s">
        <v>102</v>
      </c>
      <c r="D6" s="37">
        <v>40000</v>
      </c>
      <c r="E6" s="37">
        <v>32000</v>
      </c>
      <c r="F6" s="46">
        <f t="shared" si="0"/>
        <v>64</v>
      </c>
      <c r="G6" s="47">
        <f t="shared" si="1"/>
        <v>12.8</v>
      </c>
      <c r="H6" s="20">
        <v>12</v>
      </c>
      <c r="I6" s="16"/>
      <c r="J6" s="1">
        <v>14</v>
      </c>
      <c r="K6" s="2" t="s">
        <v>121</v>
      </c>
      <c r="L6" s="16">
        <v>13</v>
      </c>
      <c r="M6" s="43" t="s">
        <v>185</v>
      </c>
      <c r="N6" s="1">
        <v>13</v>
      </c>
      <c r="O6" s="1"/>
      <c r="P6" s="16">
        <v>12</v>
      </c>
      <c r="Q6" s="21"/>
    </row>
    <row r="7" spans="2:17" ht="86.4" x14ac:dyDescent="0.3">
      <c r="B7" s="11" t="s">
        <v>6</v>
      </c>
      <c r="C7" s="2" t="s">
        <v>103</v>
      </c>
      <c r="D7" s="37">
        <v>66000</v>
      </c>
      <c r="E7" s="37">
        <v>52800</v>
      </c>
      <c r="F7" s="46">
        <f t="shared" si="0"/>
        <v>65</v>
      </c>
      <c r="G7" s="47">
        <f t="shared" si="1"/>
        <v>13</v>
      </c>
      <c r="H7" s="20">
        <v>11</v>
      </c>
      <c r="I7" s="16"/>
      <c r="J7" s="1">
        <v>11</v>
      </c>
      <c r="K7" s="2" t="s">
        <v>122</v>
      </c>
      <c r="L7" s="16">
        <v>15</v>
      </c>
      <c r="M7" s="43" t="s">
        <v>186</v>
      </c>
      <c r="N7" s="1">
        <v>15</v>
      </c>
      <c r="O7" s="1"/>
      <c r="P7" s="16">
        <v>13</v>
      </c>
      <c r="Q7" s="36" t="s">
        <v>131</v>
      </c>
    </row>
    <row r="8" spans="2:17" ht="43.2" x14ac:dyDescent="0.3">
      <c r="B8" s="11" t="s">
        <v>104</v>
      </c>
      <c r="C8" s="2" t="s">
        <v>105</v>
      </c>
      <c r="D8" s="37">
        <v>40000</v>
      </c>
      <c r="E8" s="37">
        <v>32000</v>
      </c>
      <c r="F8" s="46">
        <f t="shared" si="0"/>
        <v>59</v>
      </c>
      <c r="G8" s="47">
        <f t="shared" si="1"/>
        <v>11.8</v>
      </c>
      <c r="H8" s="20">
        <v>8</v>
      </c>
      <c r="I8" s="16"/>
      <c r="J8" s="1">
        <v>13</v>
      </c>
      <c r="K8" s="2" t="s">
        <v>123</v>
      </c>
      <c r="L8" s="16">
        <v>12</v>
      </c>
      <c r="M8" s="43" t="s">
        <v>187</v>
      </c>
      <c r="N8" s="1">
        <v>12</v>
      </c>
      <c r="O8" s="1"/>
      <c r="P8" s="16">
        <v>14</v>
      </c>
      <c r="Q8" s="21"/>
    </row>
    <row r="9" spans="2:17" ht="72" x14ac:dyDescent="0.3">
      <c r="B9" s="11" t="s">
        <v>14</v>
      </c>
      <c r="C9" s="2" t="s">
        <v>106</v>
      </c>
      <c r="D9" s="37">
        <v>40000</v>
      </c>
      <c r="E9" s="37">
        <v>32000</v>
      </c>
      <c r="F9" s="46">
        <f t="shared" si="0"/>
        <v>55</v>
      </c>
      <c r="G9" s="47">
        <f t="shared" si="1"/>
        <v>11</v>
      </c>
      <c r="H9" s="20">
        <v>11</v>
      </c>
      <c r="I9" s="16"/>
      <c r="J9" s="1">
        <v>12</v>
      </c>
      <c r="K9" s="2" t="s">
        <v>124</v>
      </c>
      <c r="L9" s="16">
        <v>10</v>
      </c>
      <c r="M9" s="43" t="s">
        <v>188</v>
      </c>
      <c r="N9" s="1">
        <v>10</v>
      </c>
      <c r="O9" s="1"/>
      <c r="P9" s="16">
        <v>12</v>
      </c>
      <c r="Q9" s="21"/>
    </row>
    <row r="10" spans="2:17" ht="86.4" x14ac:dyDescent="0.3">
      <c r="B10" s="11" t="s">
        <v>107</v>
      </c>
      <c r="C10" s="2" t="s">
        <v>108</v>
      </c>
      <c r="D10" s="37">
        <v>40000</v>
      </c>
      <c r="E10" s="37">
        <v>32000</v>
      </c>
      <c r="F10" s="46">
        <f t="shared" si="0"/>
        <v>52</v>
      </c>
      <c r="G10" s="47">
        <f t="shared" si="1"/>
        <v>10.4</v>
      </c>
      <c r="H10" s="20">
        <v>8</v>
      </c>
      <c r="I10" s="16"/>
      <c r="J10" s="1">
        <v>12</v>
      </c>
      <c r="K10" s="2" t="s">
        <v>125</v>
      </c>
      <c r="L10" s="16">
        <v>11</v>
      </c>
      <c r="M10" s="43" t="s">
        <v>189</v>
      </c>
      <c r="N10" s="1">
        <v>12</v>
      </c>
      <c r="O10" s="1"/>
      <c r="P10" s="16">
        <v>9</v>
      </c>
      <c r="Q10" s="21"/>
    </row>
    <row r="11" spans="2:17" ht="86.4" x14ac:dyDescent="0.3">
      <c r="B11" s="11" t="s">
        <v>109</v>
      </c>
      <c r="C11" s="2" t="s">
        <v>110</v>
      </c>
      <c r="D11" s="37">
        <v>33000</v>
      </c>
      <c r="E11" s="37">
        <v>26400</v>
      </c>
      <c r="F11" s="46">
        <f t="shared" si="0"/>
        <v>39</v>
      </c>
      <c r="G11" s="47">
        <f t="shared" si="1"/>
        <v>7.8</v>
      </c>
      <c r="H11" s="20">
        <v>6</v>
      </c>
      <c r="I11" s="16"/>
      <c r="J11" s="1">
        <v>7</v>
      </c>
      <c r="K11" s="2" t="s">
        <v>126</v>
      </c>
      <c r="L11" s="16">
        <v>7</v>
      </c>
      <c r="M11" s="43" t="s">
        <v>190</v>
      </c>
      <c r="N11" s="1">
        <v>8</v>
      </c>
      <c r="O11" s="1"/>
      <c r="P11" s="16">
        <v>11</v>
      </c>
      <c r="Q11" s="21"/>
    </row>
    <row r="12" spans="2:17" ht="72" x14ac:dyDescent="0.3">
      <c r="B12" s="11" t="s">
        <v>111</v>
      </c>
      <c r="C12" s="2" t="s">
        <v>112</v>
      </c>
      <c r="D12" s="37">
        <v>40000</v>
      </c>
      <c r="E12" s="37">
        <v>32000</v>
      </c>
      <c r="F12" s="46">
        <f t="shared" si="0"/>
        <v>55</v>
      </c>
      <c r="G12" s="47">
        <f t="shared" si="1"/>
        <v>11</v>
      </c>
      <c r="H12" s="20">
        <v>10</v>
      </c>
      <c r="I12" s="16"/>
      <c r="J12" s="1">
        <v>10</v>
      </c>
      <c r="K12" s="2" t="s">
        <v>127</v>
      </c>
      <c r="L12" s="16">
        <v>12</v>
      </c>
      <c r="M12" s="43" t="s">
        <v>191</v>
      </c>
      <c r="N12" s="1">
        <v>15</v>
      </c>
      <c r="O12" s="1"/>
      <c r="P12" s="16">
        <v>8</v>
      </c>
      <c r="Q12" s="21"/>
    </row>
    <row r="13" spans="2:17" ht="72" x14ac:dyDescent="0.3">
      <c r="B13" s="11" t="s">
        <v>113</v>
      </c>
      <c r="C13" s="2" t="s">
        <v>114</v>
      </c>
      <c r="D13" s="37">
        <v>55000</v>
      </c>
      <c r="E13" s="37">
        <v>44000</v>
      </c>
      <c r="F13" s="46">
        <f t="shared" si="0"/>
        <v>64</v>
      </c>
      <c r="G13" s="47">
        <f t="shared" si="1"/>
        <v>12.8</v>
      </c>
      <c r="H13" s="20">
        <v>13</v>
      </c>
      <c r="I13" s="16"/>
      <c r="J13" s="1">
        <v>12</v>
      </c>
      <c r="K13" s="2" t="s">
        <v>128</v>
      </c>
      <c r="L13" s="16">
        <v>13</v>
      </c>
      <c r="M13" s="43" t="s">
        <v>192</v>
      </c>
      <c r="N13" s="1">
        <v>11</v>
      </c>
      <c r="O13" s="1"/>
      <c r="P13" s="16">
        <v>15</v>
      </c>
      <c r="Q13" s="21"/>
    </row>
    <row r="14" spans="2:17" ht="72" x14ac:dyDescent="0.3">
      <c r="B14" s="11" t="s">
        <v>115</v>
      </c>
      <c r="C14" s="2" t="s">
        <v>116</v>
      </c>
      <c r="D14" s="37">
        <v>34000</v>
      </c>
      <c r="E14" s="37">
        <v>27200</v>
      </c>
      <c r="F14" s="46">
        <f t="shared" si="0"/>
        <v>66</v>
      </c>
      <c r="G14" s="47">
        <f t="shared" si="1"/>
        <v>13.2</v>
      </c>
      <c r="H14" s="20">
        <v>13</v>
      </c>
      <c r="I14" s="16"/>
      <c r="J14" s="1">
        <v>13</v>
      </c>
      <c r="K14" s="2" t="s">
        <v>129</v>
      </c>
      <c r="L14" s="16">
        <v>14</v>
      </c>
      <c r="M14" s="43" t="s">
        <v>193</v>
      </c>
      <c r="N14" s="1">
        <v>11</v>
      </c>
      <c r="O14" s="1"/>
      <c r="P14" s="16">
        <v>15</v>
      </c>
      <c r="Q14" s="21"/>
    </row>
    <row r="15" spans="2:17" ht="87" thickBot="1" x14ac:dyDescent="0.35">
      <c r="B15" s="12" t="s">
        <v>117</v>
      </c>
      <c r="C15" s="13" t="s">
        <v>118</v>
      </c>
      <c r="D15" s="38">
        <v>33000</v>
      </c>
      <c r="E15" s="38">
        <v>26400</v>
      </c>
      <c r="F15" s="48">
        <f t="shared" si="0"/>
        <v>53</v>
      </c>
      <c r="G15" s="49">
        <f t="shared" si="1"/>
        <v>10.6</v>
      </c>
      <c r="H15" s="20">
        <v>9</v>
      </c>
      <c r="I15" s="16"/>
      <c r="J15" s="1">
        <v>11</v>
      </c>
      <c r="K15" s="2" t="s">
        <v>130</v>
      </c>
      <c r="L15" s="16">
        <v>10</v>
      </c>
      <c r="M15" s="43" t="s">
        <v>194</v>
      </c>
      <c r="N15" s="1">
        <v>10</v>
      </c>
      <c r="O15" s="1"/>
      <c r="P15" s="16">
        <v>13</v>
      </c>
      <c r="Q15" s="21"/>
    </row>
    <row r="17" spans="5:5" x14ac:dyDescent="0.3">
      <c r="E17" s="53">
        <f>SUM(E4:E16)</f>
        <v>389600</v>
      </c>
    </row>
  </sheetData>
  <mergeCells count="7">
    <mergeCell ref="P2:Q2"/>
    <mergeCell ref="B1:G1"/>
    <mergeCell ref="F2:G2"/>
    <mergeCell ref="H2:I2"/>
    <mergeCell ref="J2:K2"/>
    <mergeCell ref="L2:M2"/>
    <mergeCell ref="N2:O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886B3-4513-4088-8F17-D3E549811FA5}">
  <dimension ref="B1:Q17"/>
  <sheetViews>
    <sheetView tabSelected="1" topLeftCell="A7" zoomScaleNormal="100" workbookViewId="0">
      <selection activeCell="D17" sqref="D17"/>
    </sheetView>
  </sheetViews>
  <sheetFormatPr defaultRowHeight="14.4" x14ac:dyDescent="0.3"/>
  <cols>
    <col min="1" max="1" width="2.109375" customWidth="1"/>
    <col min="2" max="2" width="16" bestFit="1" customWidth="1"/>
    <col min="3" max="3" width="28" customWidth="1"/>
    <col min="4" max="5" width="12.5546875" bestFit="1" customWidth="1"/>
    <col min="6" max="6" width="11.6640625" customWidth="1"/>
    <col min="7" max="7" width="10.5546875" customWidth="1"/>
    <col min="8" max="8" width="6.6640625" customWidth="1"/>
    <col min="9" max="9" width="12.5546875" customWidth="1"/>
    <col min="10" max="10" width="6.6640625" customWidth="1"/>
    <col min="11" max="11" width="45.6640625" style="3" customWidth="1"/>
    <col min="12" max="12" width="6.6640625" customWidth="1"/>
    <col min="13" max="13" width="45.6640625" customWidth="1"/>
    <col min="14" max="14" width="6.6640625" customWidth="1"/>
    <col min="15" max="15" width="12.5546875" customWidth="1"/>
    <col min="16" max="16" width="6.6640625" customWidth="1"/>
    <col min="17" max="17" width="12.5546875" customWidth="1"/>
  </cols>
  <sheetData>
    <row r="1" spans="2:17" ht="18.600000000000001" thickBot="1" x14ac:dyDescent="0.4">
      <c r="B1" s="56" t="s">
        <v>198</v>
      </c>
      <c r="C1" s="57"/>
      <c r="D1" s="57"/>
      <c r="E1" s="57"/>
      <c r="F1" s="57"/>
      <c r="G1" s="58"/>
    </row>
    <row r="2" spans="2:17" ht="30" customHeight="1" x14ac:dyDescent="0.3">
      <c r="B2" s="7"/>
      <c r="C2" s="8"/>
      <c r="D2" s="8"/>
      <c r="E2" s="8"/>
      <c r="F2" s="61" t="s">
        <v>61</v>
      </c>
      <c r="G2" s="63"/>
      <c r="H2" s="60" t="s">
        <v>56</v>
      </c>
      <c r="I2" s="54"/>
      <c r="J2" s="59" t="s">
        <v>53</v>
      </c>
      <c r="K2" s="59"/>
      <c r="L2" s="54" t="s">
        <v>62</v>
      </c>
      <c r="M2" s="54"/>
      <c r="N2" s="59" t="s">
        <v>65</v>
      </c>
      <c r="O2" s="59"/>
      <c r="P2" s="54" t="s">
        <v>68</v>
      </c>
      <c r="Q2" s="55"/>
    </row>
    <row r="3" spans="2:17" ht="43.2" x14ac:dyDescent="0.3">
      <c r="B3" s="9" t="s">
        <v>0</v>
      </c>
      <c r="C3" s="4" t="s">
        <v>1</v>
      </c>
      <c r="D3" s="5" t="s">
        <v>4</v>
      </c>
      <c r="E3" s="5" t="s">
        <v>5</v>
      </c>
      <c r="F3" s="6" t="s">
        <v>59</v>
      </c>
      <c r="G3" s="10" t="s">
        <v>60</v>
      </c>
      <c r="H3" s="18" t="s">
        <v>57</v>
      </c>
      <c r="I3" s="15" t="s">
        <v>58</v>
      </c>
      <c r="J3" s="5" t="s">
        <v>54</v>
      </c>
      <c r="K3" s="5" t="s">
        <v>55</v>
      </c>
      <c r="L3" s="15" t="s">
        <v>63</v>
      </c>
      <c r="M3" s="15" t="s">
        <v>64</v>
      </c>
      <c r="N3" s="5" t="s">
        <v>66</v>
      </c>
      <c r="O3" s="5" t="s">
        <v>67</v>
      </c>
      <c r="P3" s="15" t="s">
        <v>70</v>
      </c>
      <c r="Q3" s="19" t="s">
        <v>69</v>
      </c>
    </row>
    <row r="4" spans="2:17" ht="43.2" x14ac:dyDescent="0.3">
      <c r="B4" s="40" t="s">
        <v>132</v>
      </c>
      <c r="C4" s="2" t="s">
        <v>133</v>
      </c>
      <c r="D4" s="25">
        <v>150000</v>
      </c>
      <c r="E4" s="39">
        <f>D4*0.5</f>
        <v>75000</v>
      </c>
      <c r="F4" s="46">
        <f>H4+J4+L4+N4+P4</f>
        <v>69</v>
      </c>
      <c r="G4" s="47">
        <f>F4/5</f>
        <v>13.8</v>
      </c>
      <c r="H4" s="20">
        <v>30</v>
      </c>
      <c r="I4" s="16"/>
      <c r="J4" s="1">
        <v>17</v>
      </c>
      <c r="K4" s="2" t="s">
        <v>155</v>
      </c>
      <c r="L4" s="16">
        <v>0</v>
      </c>
      <c r="M4" s="43"/>
      <c r="N4" s="1">
        <v>0</v>
      </c>
      <c r="O4" s="1"/>
      <c r="P4" s="16">
        <v>22</v>
      </c>
      <c r="Q4" s="21"/>
    </row>
    <row r="5" spans="2:17" ht="43.2" x14ac:dyDescent="0.3">
      <c r="B5" s="40" t="s">
        <v>134</v>
      </c>
      <c r="C5" s="2" t="s">
        <v>135</v>
      </c>
      <c r="D5" s="25">
        <v>8580</v>
      </c>
      <c r="E5" s="39">
        <f t="shared" ref="E5:E15" si="0">D5*0.5</f>
        <v>4290</v>
      </c>
      <c r="F5" s="46">
        <f t="shared" ref="F5:F15" si="1">H5+J5+L5+N5+P5</f>
        <v>167</v>
      </c>
      <c r="G5" s="47">
        <f t="shared" ref="G5:G15" si="2">F5/5</f>
        <v>33.4</v>
      </c>
      <c r="H5" s="20">
        <v>27</v>
      </c>
      <c r="I5" s="16"/>
      <c r="J5" s="1">
        <v>33</v>
      </c>
      <c r="K5" s="2" t="s">
        <v>156</v>
      </c>
      <c r="L5" s="16">
        <v>27</v>
      </c>
      <c r="M5" s="43" t="s">
        <v>167</v>
      </c>
      <c r="N5" s="1">
        <v>40</v>
      </c>
      <c r="O5" s="1"/>
      <c r="P5" s="16">
        <v>40</v>
      </c>
      <c r="Q5" s="21"/>
    </row>
    <row r="6" spans="2:17" ht="43.2" x14ac:dyDescent="0.3">
      <c r="B6" s="40" t="s">
        <v>136</v>
      </c>
      <c r="C6" s="2" t="s">
        <v>137</v>
      </c>
      <c r="D6" s="25">
        <v>11174</v>
      </c>
      <c r="E6" s="39">
        <f t="shared" si="0"/>
        <v>5587</v>
      </c>
      <c r="F6" s="46">
        <f t="shared" si="1"/>
        <v>113</v>
      </c>
      <c r="G6" s="47">
        <f t="shared" si="2"/>
        <v>22.6</v>
      </c>
      <c r="H6" s="20">
        <v>23</v>
      </c>
      <c r="I6" s="16"/>
      <c r="J6" s="1">
        <v>12</v>
      </c>
      <c r="K6" s="2" t="s">
        <v>157</v>
      </c>
      <c r="L6" s="16">
        <v>26</v>
      </c>
      <c r="M6" s="43" t="s">
        <v>168</v>
      </c>
      <c r="N6" s="1">
        <v>25</v>
      </c>
      <c r="O6" s="1"/>
      <c r="P6" s="16">
        <v>27</v>
      </c>
      <c r="Q6" s="21"/>
    </row>
    <row r="7" spans="2:17" ht="57.6" x14ac:dyDescent="0.3">
      <c r="B7" s="40" t="s">
        <v>138</v>
      </c>
      <c r="C7" s="2" t="s">
        <v>139</v>
      </c>
      <c r="D7" s="25">
        <v>22865.200000000001</v>
      </c>
      <c r="E7" s="39">
        <f t="shared" si="0"/>
        <v>11432.6</v>
      </c>
      <c r="F7" s="46">
        <f t="shared" si="1"/>
        <v>177</v>
      </c>
      <c r="G7" s="47">
        <f t="shared" si="2"/>
        <v>35.4</v>
      </c>
      <c r="H7" s="20">
        <v>30</v>
      </c>
      <c r="I7" s="16"/>
      <c r="J7" s="1">
        <v>31</v>
      </c>
      <c r="K7" s="2" t="s">
        <v>158</v>
      </c>
      <c r="L7" s="16">
        <v>35</v>
      </c>
      <c r="M7" s="43" t="s">
        <v>169</v>
      </c>
      <c r="N7" s="1">
        <v>40</v>
      </c>
      <c r="O7" s="1"/>
      <c r="P7" s="16">
        <v>41</v>
      </c>
      <c r="Q7" s="21"/>
    </row>
    <row r="8" spans="2:17" ht="43.2" x14ac:dyDescent="0.3">
      <c r="B8" s="40" t="s">
        <v>140</v>
      </c>
      <c r="C8" s="2" t="s">
        <v>141</v>
      </c>
      <c r="D8" s="25">
        <v>25981.5</v>
      </c>
      <c r="E8" s="39">
        <f t="shared" si="0"/>
        <v>12990.75</v>
      </c>
      <c r="F8" s="46">
        <f t="shared" si="1"/>
        <v>175</v>
      </c>
      <c r="G8" s="47">
        <f t="shared" si="2"/>
        <v>35</v>
      </c>
      <c r="H8" s="20">
        <v>36</v>
      </c>
      <c r="I8" s="16"/>
      <c r="J8" s="1">
        <v>32</v>
      </c>
      <c r="K8" s="2" t="s">
        <v>159</v>
      </c>
      <c r="L8" s="16">
        <v>32</v>
      </c>
      <c r="M8" s="43" t="s">
        <v>170</v>
      </c>
      <c r="N8" s="1">
        <v>37</v>
      </c>
      <c r="O8" s="1"/>
      <c r="P8" s="16">
        <v>38</v>
      </c>
      <c r="Q8" s="21"/>
    </row>
    <row r="9" spans="2:17" ht="28.8" x14ac:dyDescent="0.3">
      <c r="B9" s="40" t="s">
        <v>142</v>
      </c>
      <c r="C9" s="2" t="s">
        <v>143</v>
      </c>
      <c r="D9" s="25">
        <v>70000</v>
      </c>
      <c r="E9" s="39">
        <f t="shared" si="0"/>
        <v>35000</v>
      </c>
      <c r="F9" s="46">
        <f t="shared" si="1"/>
        <v>183</v>
      </c>
      <c r="G9" s="47">
        <f t="shared" si="2"/>
        <v>36.6</v>
      </c>
      <c r="H9" s="20">
        <v>34</v>
      </c>
      <c r="I9" s="16"/>
      <c r="J9" s="1">
        <v>38</v>
      </c>
      <c r="K9" s="2" t="s">
        <v>160</v>
      </c>
      <c r="L9" s="16">
        <v>36</v>
      </c>
      <c r="M9" s="43" t="s">
        <v>171</v>
      </c>
      <c r="N9" s="1">
        <v>41</v>
      </c>
      <c r="O9" s="1"/>
      <c r="P9" s="16">
        <v>34</v>
      </c>
      <c r="Q9" s="21"/>
    </row>
    <row r="10" spans="2:17" ht="57.6" x14ac:dyDescent="0.3">
      <c r="B10" s="40" t="s">
        <v>144</v>
      </c>
      <c r="C10" s="2" t="s">
        <v>145</v>
      </c>
      <c r="D10" s="25">
        <v>150000</v>
      </c>
      <c r="E10" s="39">
        <f t="shared" si="0"/>
        <v>75000</v>
      </c>
      <c r="F10" s="46">
        <f t="shared" si="1"/>
        <v>205</v>
      </c>
      <c r="G10" s="47">
        <f t="shared" si="2"/>
        <v>41</v>
      </c>
      <c r="H10" s="20">
        <v>36</v>
      </c>
      <c r="I10" s="16"/>
      <c r="J10" s="1">
        <v>38</v>
      </c>
      <c r="K10" s="2" t="s">
        <v>161</v>
      </c>
      <c r="L10" s="16">
        <v>41</v>
      </c>
      <c r="M10" s="43" t="s">
        <v>172</v>
      </c>
      <c r="N10" s="1">
        <v>45</v>
      </c>
      <c r="O10" s="1"/>
      <c r="P10" s="16">
        <v>45</v>
      </c>
      <c r="Q10" s="21"/>
    </row>
    <row r="11" spans="2:17" ht="43.2" x14ac:dyDescent="0.3">
      <c r="B11" s="40" t="s">
        <v>146</v>
      </c>
      <c r="C11" s="2" t="s">
        <v>147</v>
      </c>
      <c r="D11" s="25">
        <v>70000</v>
      </c>
      <c r="E11" s="39">
        <f t="shared" si="0"/>
        <v>35000</v>
      </c>
      <c r="F11" s="46">
        <f t="shared" si="1"/>
        <v>202</v>
      </c>
      <c r="G11" s="47">
        <f t="shared" si="2"/>
        <v>40.4</v>
      </c>
      <c r="H11" s="20">
        <v>42</v>
      </c>
      <c r="I11" s="16"/>
      <c r="J11" s="1">
        <v>33</v>
      </c>
      <c r="K11" s="2" t="s">
        <v>162</v>
      </c>
      <c r="L11" s="16">
        <v>40</v>
      </c>
      <c r="M11" s="43" t="s">
        <v>173</v>
      </c>
      <c r="N11" s="1">
        <v>43</v>
      </c>
      <c r="O11" s="1"/>
      <c r="P11" s="16">
        <v>44</v>
      </c>
      <c r="Q11" s="21"/>
    </row>
    <row r="12" spans="2:17" ht="57.6" x14ac:dyDescent="0.3">
      <c r="B12" s="40" t="s">
        <v>148</v>
      </c>
      <c r="C12" s="2" t="s">
        <v>149</v>
      </c>
      <c r="D12" s="25">
        <v>56158</v>
      </c>
      <c r="E12" s="39">
        <f t="shared" si="0"/>
        <v>28079</v>
      </c>
      <c r="F12" s="46">
        <f t="shared" si="1"/>
        <v>206</v>
      </c>
      <c r="G12" s="47">
        <f t="shared" si="2"/>
        <v>41.2</v>
      </c>
      <c r="H12" s="20">
        <v>40</v>
      </c>
      <c r="I12" s="16"/>
      <c r="J12" s="1">
        <v>42</v>
      </c>
      <c r="K12" s="2" t="s">
        <v>163</v>
      </c>
      <c r="L12" s="16">
        <v>42</v>
      </c>
      <c r="M12" s="43" t="s">
        <v>174</v>
      </c>
      <c r="N12" s="1">
        <v>42</v>
      </c>
      <c r="O12" s="1"/>
      <c r="P12" s="16">
        <v>40</v>
      </c>
      <c r="Q12" s="21"/>
    </row>
    <row r="13" spans="2:17" ht="43.2" x14ac:dyDescent="0.3">
      <c r="B13" s="40" t="s">
        <v>150</v>
      </c>
      <c r="C13" s="2" t="s">
        <v>151</v>
      </c>
      <c r="D13" s="25">
        <v>71000</v>
      </c>
      <c r="E13" s="39">
        <f t="shared" si="0"/>
        <v>35500</v>
      </c>
      <c r="F13" s="46">
        <f t="shared" si="1"/>
        <v>195</v>
      </c>
      <c r="G13" s="47">
        <f t="shared" si="2"/>
        <v>39</v>
      </c>
      <c r="H13" s="20">
        <v>40</v>
      </c>
      <c r="I13" s="16"/>
      <c r="J13" s="1">
        <v>34</v>
      </c>
      <c r="K13" s="2" t="s">
        <v>164</v>
      </c>
      <c r="L13" s="16">
        <v>43</v>
      </c>
      <c r="M13" s="43" t="s">
        <v>175</v>
      </c>
      <c r="N13" s="1">
        <v>40</v>
      </c>
      <c r="O13" s="1"/>
      <c r="P13" s="16">
        <v>38</v>
      </c>
      <c r="Q13" s="21"/>
    </row>
    <row r="14" spans="2:17" ht="28.8" x14ac:dyDescent="0.3">
      <c r="B14" s="40" t="s">
        <v>40</v>
      </c>
      <c r="C14" s="2" t="s">
        <v>152</v>
      </c>
      <c r="D14" s="25">
        <v>2260</v>
      </c>
      <c r="E14" s="39">
        <f t="shared" si="0"/>
        <v>1130</v>
      </c>
      <c r="F14" s="46">
        <f t="shared" si="1"/>
        <v>159</v>
      </c>
      <c r="G14" s="47">
        <f t="shared" si="2"/>
        <v>31.8</v>
      </c>
      <c r="H14" s="20">
        <v>28</v>
      </c>
      <c r="I14" s="16"/>
      <c r="J14" s="1">
        <v>24</v>
      </c>
      <c r="K14" s="2" t="s">
        <v>165</v>
      </c>
      <c r="L14" s="16">
        <v>38</v>
      </c>
      <c r="M14" s="43" t="s">
        <v>176</v>
      </c>
      <c r="N14" s="1">
        <v>37</v>
      </c>
      <c r="O14" s="1"/>
      <c r="P14" s="16">
        <v>32</v>
      </c>
      <c r="Q14" s="21"/>
    </row>
    <row r="15" spans="2:17" ht="58.2" thickBot="1" x14ac:dyDescent="0.35">
      <c r="B15" s="41" t="s">
        <v>153</v>
      </c>
      <c r="C15" s="13" t="s">
        <v>154</v>
      </c>
      <c r="D15" s="31">
        <v>49400</v>
      </c>
      <c r="E15" s="42">
        <f t="shared" si="0"/>
        <v>24700</v>
      </c>
      <c r="F15" s="48">
        <f t="shared" si="1"/>
        <v>158</v>
      </c>
      <c r="G15" s="49">
        <f t="shared" si="2"/>
        <v>31.6</v>
      </c>
      <c r="H15" s="20">
        <v>27</v>
      </c>
      <c r="I15" s="16"/>
      <c r="J15" s="1">
        <v>31</v>
      </c>
      <c r="K15" s="2" t="s">
        <v>166</v>
      </c>
      <c r="L15" s="16">
        <v>33</v>
      </c>
      <c r="M15" s="43" t="s">
        <v>177</v>
      </c>
      <c r="N15" s="1">
        <v>29</v>
      </c>
      <c r="O15" s="1"/>
      <c r="P15" s="16">
        <v>38</v>
      </c>
      <c r="Q15" s="21"/>
    </row>
    <row r="17" spans="5:5" x14ac:dyDescent="0.3">
      <c r="E17" s="52">
        <f>SUM(E4:E16)</f>
        <v>343709.35</v>
      </c>
    </row>
  </sheetData>
  <mergeCells count="7">
    <mergeCell ref="P2:Q2"/>
    <mergeCell ref="B1:G1"/>
    <mergeCell ref="F2:G2"/>
    <mergeCell ref="H2:I2"/>
    <mergeCell ref="J2:K2"/>
    <mergeCell ref="L2:M2"/>
    <mergeCell ref="N2:O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EAFDA19406B848B7101DD146C7E85B" ma:contentTypeVersion="18" ma:contentTypeDescription="Create a new document." ma:contentTypeScope="" ma:versionID="39a1344c21666c4780c4214b4c4850a1">
  <xsd:schema xmlns:xsd="http://www.w3.org/2001/XMLSchema" xmlns:xs="http://www.w3.org/2001/XMLSchema" xmlns:p="http://schemas.microsoft.com/office/2006/metadata/properties" xmlns:ns2="8fd47c45-8aaa-4bb9-a294-41bdb653617e" xmlns:ns3="2a208fe3-8287-4a8b-b629-d45392ca0f10" xmlns:ns4="22ec0dd7-095b-41f2-b8b8-a624496b8c6b" targetNamespace="http://schemas.microsoft.com/office/2006/metadata/properties" ma:root="true" ma:fieldsID="5da6e6d147b0f112825d5ae4887165ea" ns2:_="" ns3:_="" ns4:_="">
    <xsd:import namespace="8fd47c45-8aaa-4bb9-a294-41bdb653617e"/>
    <xsd:import namespace="2a208fe3-8287-4a8b-b629-d45392ca0f10"/>
    <xsd:import namespace="22ec0dd7-095b-41f2-b8b8-a624496b8c6b"/>
    <xsd:element name="properties">
      <xsd:complexType>
        <xsd:sequence>
          <xsd:element name="documentManagement">
            <xsd:complexType>
              <xsd:all>
                <xsd:element ref="ns2:_dlc_Exempt" minOccurs="0"/>
                <xsd:element ref="ns3:SharedWithUser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d47c45-8aaa-4bb9-a294-41bdb653617e" elementFormDefault="qualified">
    <xsd:import namespace="http://schemas.microsoft.com/office/2006/documentManagement/types"/>
    <xsd:import namespace="http://schemas.microsoft.com/office/infopath/2007/PartnerControls"/>
    <xsd:element name="_dlc_Exempt" ma:index="8" nillable="true" ma:displayName="Exempt from Policy" ma:description=""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a208fe3-8287-4a8b-b629-d45392ca0f10" elementFormDefault="qualified">
    <xsd:import namespace="http://schemas.microsoft.com/office/2006/documentManagement/types"/>
    <xsd:import namespace="http://schemas.microsoft.com/office/infopath/2007/PartnerControls"/>
    <xsd:element name="SharedWithUsers" ma:index="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ec0dd7-095b-41f2-b8b8-a624496b8c6b"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p:Policy xmlns:p="office.server.policy" id="" local="true">
  <p:Name>Document</p:Name>
  <p:Description/>
  <p:Statement/>
  <p:PolicyItems/>
</p:Policy>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_dlc_DocId xmlns="22ec0dd7-095b-41f2-b8b8-a624496b8c6b">E23TXWV46JPD-1446909593-6577</_dlc_DocId>
    <_dlc_DocIdUrl xmlns="22ec0dd7-095b-41f2-b8b8-a624496b8c6b">
      <Url>https://outside.vermont.gov/agency/VTRANS/external/MAB-LP/_layouts/15/DocIdRedir.aspx?ID=E23TXWV46JPD-1446909593-6577</Url>
      <Description>E23TXWV46JPD-1446909593-6577</Description>
    </_dlc_DocIdUrl>
  </documentManagement>
</p:properties>
</file>

<file path=customXml/itemProps1.xml><?xml version="1.0" encoding="utf-8"?>
<ds:datastoreItem xmlns:ds="http://schemas.openxmlformats.org/officeDocument/2006/customXml" ds:itemID="{67E7E8B4-1BD0-4667-BDE4-65BADD800649}"/>
</file>

<file path=customXml/itemProps2.xml><?xml version="1.0" encoding="utf-8"?>
<ds:datastoreItem xmlns:ds="http://schemas.openxmlformats.org/officeDocument/2006/customXml" ds:itemID="{4945DD28-3ABB-45C7-A538-10F3BA5A0A0A}"/>
</file>

<file path=customXml/itemProps3.xml><?xml version="1.0" encoding="utf-8"?>
<ds:datastoreItem xmlns:ds="http://schemas.openxmlformats.org/officeDocument/2006/customXml" ds:itemID="{75CD6D87-7C09-4687-8227-128AC1C93B61}"/>
</file>

<file path=customXml/itemProps4.xml><?xml version="1.0" encoding="utf-8"?>
<ds:datastoreItem xmlns:ds="http://schemas.openxmlformats.org/officeDocument/2006/customXml" ds:itemID="{F4B36665-4A55-48EE-A6C6-86C614C3301B}"/>
</file>

<file path=customXml/itemProps5.xml><?xml version="1.0" encoding="utf-8"?>
<ds:datastoreItem xmlns:ds="http://schemas.openxmlformats.org/officeDocument/2006/customXml" ds:itemID="{C3D74F21-8814-4B20-827E-AA1C52ACD4D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Large Scale</vt:lpstr>
      <vt:lpstr>Additional Funds</vt:lpstr>
      <vt:lpstr>Scoping</vt:lpstr>
      <vt:lpstr>Small Scale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Gouin, Ross</dc:creator>
  <cp:lastModifiedBy>Pochop, Peter</cp:lastModifiedBy>
  <dcterms:created xsi:type="dcterms:W3CDTF">2019-07-25T12:57:43Z</dcterms:created>
  <dcterms:modified xsi:type="dcterms:W3CDTF">2025-06-30T18:34:17Z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0x010100F3EAFDA19406B848B7101DD146C7E85B</vt:lpwstr>
  </property>
  <property fmtid="{D5CDD505-2E9C-101B-9397-08002B2CF9AE}" pid="3" name="_dlc_DocIdItemGuid">
    <vt:lpwstr>c0c234e8-22db-46ec-99f0-0875ebf9ec88</vt:lpwstr>
  </property>
</Properties>
</file>